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45" windowWidth="22755" windowHeight="8235"/>
  </bookViews>
  <sheets>
    <sheet name="Kur2014" sheetId="4" r:id="rId1"/>
    <sheet name="Simulasi Konversi Kur2017" sheetId="1" r:id="rId2"/>
    <sheet name="Tabel Konversi" sheetId="3" r:id="rId3"/>
    <sheet name="Skala Nilai" sheetId="5" r:id="rId4"/>
    <sheet name="Daftar MK Digabung" sheetId="6" r:id="rId5"/>
  </sheets>
  <definedNames>
    <definedName name="_xlnm._FilterDatabase" localSheetId="2" hidden="1">'Tabel Konversi'!$B$3:$J$69</definedName>
    <definedName name="_Toc487727769" localSheetId="0">'Kur2014'!$A$1</definedName>
    <definedName name="_Toc487727769" localSheetId="1">'Simulasi Konversi Kur2017'!$A$1</definedName>
  </definedNames>
  <calcPr calcId="144525"/>
</workbook>
</file>

<file path=xl/calcChain.xml><?xml version="1.0" encoding="utf-8"?>
<calcChain xmlns="http://schemas.openxmlformats.org/spreadsheetml/2006/main">
  <c r="H26" i="1" l="1"/>
  <c r="H112" i="1"/>
  <c r="H111" i="1"/>
  <c r="H110" i="1"/>
  <c r="H108" i="1"/>
  <c r="H107" i="1"/>
  <c r="H106" i="1"/>
  <c r="H105" i="1"/>
  <c r="H49" i="1"/>
  <c r="H37" i="1"/>
  <c r="F30" i="6"/>
  <c r="F29" i="6"/>
  <c r="F28" i="6"/>
  <c r="F27" i="6"/>
  <c r="F26" i="6"/>
  <c r="F25" i="6"/>
  <c r="F24" i="6"/>
  <c r="F23" i="6"/>
  <c r="F22" i="6"/>
  <c r="F21" i="6"/>
  <c r="F20" i="6"/>
  <c r="F19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F18" i="6"/>
  <c r="K17" i="6"/>
  <c r="F17" i="6"/>
  <c r="K16" i="6"/>
  <c r="F16" i="6"/>
  <c r="K12" i="6"/>
  <c r="F12" i="6"/>
  <c r="K11" i="6"/>
  <c r="F11" i="6"/>
  <c r="K10" i="6"/>
  <c r="F10" i="6"/>
  <c r="K9" i="6"/>
  <c r="F9" i="6"/>
  <c r="K8" i="6"/>
  <c r="F8" i="6"/>
  <c r="K7" i="6"/>
  <c r="F7" i="6"/>
  <c r="K6" i="6"/>
  <c r="F6" i="6"/>
  <c r="B65" i="1" l="1"/>
  <c r="B78" i="1"/>
  <c r="B91" i="1"/>
  <c r="B99" i="1"/>
  <c r="E2" i="1" l="1"/>
  <c r="E1" i="1"/>
  <c r="B53" i="4"/>
  <c r="B81" i="4"/>
  <c r="D81" i="4" s="1"/>
  <c r="F81" i="4" s="1"/>
  <c r="H81" i="4" s="1"/>
  <c r="B80" i="4"/>
  <c r="B65" i="4"/>
  <c r="B64" i="4"/>
  <c r="J37" i="3"/>
  <c r="H53" i="1" s="1"/>
  <c r="H99" i="1"/>
  <c r="H78" i="1"/>
  <c r="J38" i="3"/>
  <c r="H64" i="1" s="1"/>
  <c r="J63" i="3"/>
  <c r="H61" i="1" s="1"/>
  <c r="J32" i="3"/>
  <c r="H50" i="1" s="1"/>
  <c r="J51" i="3"/>
  <c r="H47" i="1" s="1"/>
  <c r="J48" i="3"/>
  <c r="J6" i="3"/>
  <c r="H51" i="1" s="1"/>
  <c r="J58" i="3"/>
  <c r="H40" i="1" s="1"/>
  <c r="J52" i="3"/>
  <c r="H34" i="1" s="1"/>
  <c r="J16" i="3"/>
  <c r="J47" i="3"/>
  <c r="H38" i="1" s="1"/>
  <c r="J42" i="3"/>
  <c r="H35" i="1" s="1"/>
  <c r="J43" i="3"/>
  <c r="H23" i="1" s="1"/>
  <c r="J45" i="3"/>
  <c r="H25" i="1" s="1"/>
  <c r="J66" i="3"/>
  <c r="H22" i="1" s="1"/>
  <c r="J7" i="3"/>
  <c r="J64" i="3"/>
  <c r="H24" i="1" s="1"/>
  <c r="J59" i="3"/>
  <c r="H27" i="1" s="1"/>
  <c r="J15" i="3"/>
  <c r="J39" i="3"/>
  <c r="H13" i="1" s="1"/>
  <c r="J5" i="3"/>
  <c r="H11" i="1" s="1"/>
  <c r="J65" i="3"/>
  <c r="H10" i="1" s="1"/>
  <c r="J44" i="3"/>
  <c r="H15" i="1" s="1"/>
  <c r="J19" i="3"/>
  <c r="H12" i="1" s="1"/>
  <c r="J4" i="3"/>
  <c r="H14" i="1" s="1"/>
  <c r="F40" i="4"/>
  <c r="H116" i="4"/>
  <c r="H115" i="4"/>
  <c r="H114" i="4"/>
  <c r="H113" i="4"/>
  <c r="H112" i="4"/>
  <c r="H110" i="4"/>
  <c r="H109" i="4"/>
  <c r="H108" i="4"/>
  <c r="H104" i="4"/>
  <c r="H103" i="4"/>
  <c r="H96" i="4"/>
  <c r="H95" i="4"/>
  <c r="H94" i="4"/>
  <c r="H93" i="4"/>
  <c r="H92" i="4"/>
  <c r="H91" i="4"/>
  <c r="H90" i="4"/>
  <c r="H89" i="4"/>
  <c r="H82" i="4"/>
  <c r="H79" i="4"/>
  <c r="H78" i="4"/>
  <c r="H77" i="4"/>
  <c r="H76" i="4"/>
  <c r="H75" i="4"/>
  <c r="H67" i="4"/>
  <c r="H66" i="4"/>
  <c r="H63" i="4"/>
  <c r="H62" i="4"/>
  <c r="H61" i="4"/>
  <c r="H54" i="4"/>
  <c r="H52" i="4"/>
  <c r="H51" i="4"/>
  <c r="H50" i="4"/>
  <c r="H49" i="4"/>
  <c r="H48" i="4"/>
  <c r="H40" i="4"/>
  <c r="H39" i="4"/>
  <c r="H38" i="4"/>
  <c r="H37" i="4"/>
  <c r="H36" i="4"/>
  <c r="H35" i="4"/>
  <c r="H27" i="4"/>
  <c r="H26" i="4"/>
  <c r="H25" i="4"/>
  <c r="H24" i="4"/>
  <c r="H23" i="4"/>
  <c r="H22" i="4"/>
  <c r="H16" i="4"/>
  <c r="H15" i="4"/>
  <c r="H14" i="4"/>
  <c r="H13" i="4"/>
  <c r="H12" i="4"/>
  <c r="H11" i="4"/>
  <c r="H10" i="4"/>
  <c r="H9" i="4"/>
  <c r="D80" i="4"/>
  <c r="D65" i="4"/>
  <c r="F65" i="4" s="1"/>
  <c r="H65" i="4" s="1"/>
  <c r="D64" i="4"/>
  <c r="F64" i="4" s="1"/>
  <c r="H64" i="4" s="1"/>
  <c r="E106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E135" i="4"/>
  <c r="D135" i="4"/>
  <c r="F96" i="4"/>
  <c r="E97" i="4"/>
  <c r="D97" i="4"/>
  <c r="F82" i="4"/>
  <c r="E83" i="4"/>
  <c r="F67" i="4"/>
  <c r="E69" i="4"/>
  <c r="F16" i="4"/>
  <c r="E17" i="4"/>
  <c r="D17" i="4"/>
  <c r="F117" i="4"/>
  <c r="F116" i="4"/>
  <c r="F115" i="4"/>
  <c r="F114" i="4"/>
  <c r="F113" i="4"/>
  <c r="F112" i="4"/>
  <c r="F111" i="4"/>
  <c r="F110" i="4"/>
  <c r="E105" i="4"/>
  <c r="D105" i="4"/>
  <c r="F104" i="4"/>
  <c r="F103" i="4"/>
  <c r="F95" i="4"/>
  <c r="F94" i="4"/>
  <c r="F93" i="4"/>
  <c r="F92" i="4"/>
  <c r="F91" i="4"/>
  <c r="F90" i="4"/>
  <c r="F89" i="4"/>
  <c r="F79" i="4"/>
  <c r="F78" i="4"/>
  <c r="F77" i="4"/>
  <c r="F76" i="4"/>
  <c r="F75" i="4"/>
  <c r="F66" i="4"/>
  <c r="F63" i="4"/>
  <c r="F62" i="4"/>
  <c r="F61" i="4"/>
  <c r="E55" i="4"/>
  <c r="F54" i="4"/>
  <c r="F52" i="4"/>
  <c r="F51" i="4"/>
  <c r="F50" i="4"/>
  <c r="F49" i="4"/>
  <c r="F48" i="4"/>
  <c r="E42" i="4"/>
  <c r="D42" i="4"/>
  <c r="F39" i="4"/>
  <c r="F38" i="4"/>
  <c r="F37" i="4"/>
  <c r="F36" i="4"/>
  <c r="F35" i="4"/>
  <c r="E29" i="4"/>
  <c r="D29" i="4"/>
  <c r="F27" i="4"/>
  <c r="F26" i="4"/>
  <c r="F25" i="4"/>
  <c r="F24" i="4"/>
  <c r="F23" i="4"/>
  <c r="F22" i="4"/>
  <c r="F15" i="4"/>
  <c r="F14" i="4"/>
  <c r="F13" i="4"/>
  <c r="F12" i="4"/>
  <c r="F11" i="4"/>
  <c r="F10" i="4"/>
  <c r="F9" i="4"/>
  <c r="D69" i="4" l="1"/>
  <c r="H9" i="1"/>
  <c r="D83" i="4"/>
  <c r="F80" i="4"/>
  <c r="H111" i="4" s="1"/>
  <c r="H117" i="4" s="1"/>
  <c r="G3" i="4" s="1"/>
  <c r="F69" i="4"/>
  <c r="F97" i="4"/>
  <c r="F135" i="4"/>
  <c r="F105" i="4"/>
  <c r="F17" i="4"/>
  <c r="F42" i="4"/>
  <c r="F29" i="4"/>
  <c r="I117" i="4" l="1"/>
  <c r="G4" i="4" s="1"/>
  <c r="F83" i="4"/>
  <c r="H80" i="4"/>
  <c r="D99" i="1" l="1"/>
  <c r="D91" i="1"/>
  <c r="D78" i="1"/>
  <c r="D65" i="1"/>
  <c r="F113" i="1"/>
  <c r="E113" i="1"/>
  <c r="G112" i="1"/>
  <c r="G111" i="1"/>
  <c r="G110" i="1"/>
  <c r="G109" i="1"/>
  <c r="G108" i="1"/>
  <c r="G107" i="1"/>
  <c r="G106" i="1"/>
  <c r="G105" i="1"/>
  <c r="F100" i="1"/>
  <c r="E100" i="1"/>
  <c r="G99" i="1"/>
  <c r="I99" i="1" s="1"/>
  <c r="G98" i="1"/>
  <c r="F92" i="1"/>
  <c r="E92" i="1"/>
  <c r="G91" i="1"/>
  <c r="G90" i="1"/>
  <c r="G89" i="1"/>
  <c r="G88" i="1"/>
  <c r="G87" i="1"/>
  <c r="G86" i="1"/>
  <c r="G85" i="1"/>
  <c r="F79" i="1"/>
  <c r="E79" i="1"/>
  <c r="G78" i="1"/>
  <c r="I78" i="1" s="1"/>
  <c r="G77" i="1"/>
  <c r="G76" i="1"/>
  <c r="G75" i="1"/>
  <c r="G74" i="1"/>
  <c r="G73" i="1"/>
  <c r="G72" i="1"/>
  <c r="F66" i="1"/>
  <c r="E66" i="1"/>
  <c r="G65" i="1"/>
  <c r="G64" i="1"/>
  <c r="I64" i="1" s="1"/>
  <c r="G63" i="1"/>
  <c r="G62" i="1"/>
  <c r="G61" i="1"/>
  <c r="I61" i="1" s="1"/>
  <c r="G60" i="1"/>
  <c r="F54" i="1"/>
  <c r="E54" i="1"/>
  <c r="G53" i="1"/>
  <c r="I53" i="1" s="1"/>
  <c r="G52" i="1"/>
  <c r="G51" i="1"/>
  <c r="I51" i="1" s="1"/>
  <c r="G50" i="1"/>
  <c r="I50" i="1" s="1"/>
  <c r="G49" i="1"/>
  <c r="I49" i="1" s="1"/>
  <c r="G48" i="1"/>
  <c r="G47" i="1"/>
  <c r="I47" i="1" s="1"/>
  <c r="F41" i="1"/>
  <c r="E41" i="1"/>
  <c r="G40" i="1"/>
  <c r="I40" i="1" s="1"/>
  <c r="G39" i="1"/>
  <c r="G38" i="1"/>
  <c r="I38" i="1" s="1"/>
  <c r="G37" i="1"/>
  <c r="I37" i="1" s="1"/>
  <c r="G36" i="1"/>
  <c r="G35" i="1"/>
  <c r="I35" i="1" s="1"/>
  <c r="G34" i="1"/>
  <c r="I34" i="1" s="1"/>
  <c r="F28" i="1"/>
  <c r="E28" i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F16" i="1"/>
  <c r="F101" i="1" s="1"/>
  <c r="E16" i="1"/>
  <c r="G15" i="1"/>
  <c r="I15" i="1" s="1"/>
  <c r="G14" i="1"/>
  <c r="I14" i="1" s="1"/>
  <c r="G13" i="1"/>
  <c r="I13" i="1" s="1"/>
  <c r="G12" i="1"/>
  <c r="I12" i="1" s="1"/>
  <c r="G11" i="1"/>
  <c r="I11" i="1" s="1"/>
  <c r="G10" i="1"/>
  <c r="I10" i="1" s="1"/>
  <c r="G9" i="1"/>
  <c r="I9" i="1" s="1"/>
  <c r="E101" i="1" l="1"/>
  <c r="G100" i="1"/>
  <c r="G113" i="1"/>
  <c r="G92" i="1"/>
  <c r="G79" i="1"/>
  <c r="G54" i="1"/>
  <c r="G66" i="1"/>
  <c r="G41" i="1"/>
  <c r="G28" i="1"/>
  <c r="G16" i="1"/>
  <c r="G101" i="1" l="1"/>
  <c r="J29" i="3"/>
  <c r="J62" i="3"/>
  <c r="J53" i="3"/>
  <c r="J11" i="3"/>
  <c r="J10" i="3"/>
  <c r="J25" i="3"/>
  <c r="J31" i="3"/>
  <c r="J12" i="3"/>
  <c r="J17" i="3"/>
  <c r="J61" i="3"/>
  <c r="J28" i="3"/>
  <c r="J9" i="3"/>
  <c r="J49" i="3"/>
  <c r="J57" i="3"/>
  <c r="J30" i="3"/>
  <c r="J14" i="3"/>
  <c r="J26" i="3"/>
  <c r="J69" i="3"/>
  <c r="J54" i="3"/>
  <c r="J34" i="3"/>
  <c r="H86" i="1" s="1"/>
  <c r="I86" i="1" s="1"/>
  <c r="J46" i="3"/>
  <c r="H76" i="1" s="1"/>
  <c r="I76" i="1" s="1"/>
  <c r="J21" i="3"/>
  <c r="H75" i="1" s="1"/>
  <c r="I75" i="1" s="1"/>
  <c r="J36" i="3"/>
  <c r="H90" i="1" s="1"/>
  <c r="I90" i="1" s="1"/>
  <c r="J20" i="3"/>
  <c r="H77" i="1" s="1"/>
  <c r="I77" i="1" s="1"/>
  <c r="J8" i="3"/>
  <c r="H62" i="1" s="1"/>
  <c r="I62" i="1" s="1"/>
  <c r="J67" i="3"/>
  <c r="H87" i="1" s="1"/>
  <c r="I87" i="1" s="1"/>
  <c r="J41" i="3"/>
  <c r="H72" i="1" s="1"/>
  <c r="I72" i="1" s="1"/>
  <c r="J22" i="3"/>
  <c r="H63" i="1" s="1"/>
  <c r="I63" i="1" s="1"/>
  <c r="J23" i="3"/>
  <c r="H74" i="1" s="1"/>
  <c r="I74" i="1" s="1"/>
  <c r="J18" i="3"/>
  <c r="H60" i="1" s="1"/>
  <c r="I60" i="1" s="1"/>
  <c r="J40" i="3"/>
  <c r="H52" i="1" s="1"/>
  <c r="I52" i="1" s="1"/>
  <c r="J56" i="3"/>
  <c r="H89" i="1" s="1"/>
  <c r="I89" i="1" s="1"/>
  <c r="J27" i="3"/>
  <c r="H85" i="1" s="1"/>
  <c r="I85" i="1" s="1"/>
  <c r="J60" i="3"/>
  <c r="H39" i="1" s="1"/>
  <c r="I39" i="1" s="1"/>
  <c r="J24" i="3"/>
  <c r="H73" i="1" s="1"/>
  <c r="I73" i="1" s="1"/>
  <c r="J13" i="3"/>
  <c r="J55" i="3"/>
  <c r="H36" i="1" s="1"/>
  <c r="I36" i="1" s="1"/>
  <c r="J68" i="3"/>
  <c r="H98" i="1" s="1"/>
  <c r="I98" i="1" s="1"/>
  <c r="J33" i="3"/>
  <c r="H88" i="1" s="1"/>
  <c r="I88" i="1" s="1"/>
  <c r="J35" i="3"/>
  <c r="H48" i="1" s="1"/>
  <c r="I48" i="1" s="1"/>
  <c r="D53" i="4"/>
  <c r="D55" i="4" s="1"/>
  <c r="D106" i="4" s="1"/>
  <c r="J50" i="3"/>
  <c r="H21" i="1" s="1"/>
  <c r="H109" i="1" l="1"/>
  <c r="I109" i="1" s="1"/>
  <c r="I111" i="1"/>
  <c r="I110" i="1"/>
  <c r="I112" i="1"/>
  <c r="I107" i="1"/>
  <c r="I106" i="1"/>
  <c r="I105" i="1"/>
  <c r="H91" i="1"/>
  <c r="I91" i="1" s="1"/>
  <c r="I108" i="1"/>
  <c r="H65" i="1"/>
  <c r="F53" i="4"/>
  <c r="I21" i="1"/>
  <c r="I65" i="1" l="1"/>
  <c r="K104" i="1"/>
  <c r="K103" i="1"/>
  <c r="K108" i="1"/>
  <c r="K109" i="1"/>
  <c r="K107" i="1"/>
  <c r="K105" i="1"/>
  <c r="K111" i="1"/>
  <c r="K106" i="1"/>
  <c r="K110" i="1"/>
  <c r="F55" i="4"/>
  <c r="F106" i="4" s="1"/>
  <c r="H53" i="4"/>
  <c r="G5" i="4" s="1"/>
  <c r="L112" i="1" l="1"/>
  <c r="H4" i="1" s="1"/>
  <c r="K112" i="1"/>
  <c r="H3" i="1" s="1"/>
  <c r="H5" i="1" l="1"/>
</calcChain>
</file>

<file path=xl/sharedStrings.xml><?xml version="1.0" encoding="utf-8"?>
<sst xmlns="http://schemas.openxmlformats.org/spreadsheetml/2006/main" count="1136" uniqueCount="366">
  <si>
    <t>Semester I</t>
  </si>
  <si>
    <t>Kode MK</t>
  </si>
  <si>
    <t>Nama MK</t>
  </si>
  <si>
    <t>ESA113</t>
  </si>
  <si>
    <t>Bahasa Indonesia</t>
  </si>
  <si>
    <t>ESA132</t>
  </si>
  <si>
    <t>TOEFL 1</t>
  </si>
  <si>
    <t>ESA151</t>
  </si>
  <si>
    <t>Aljabar Linier dan Matriks</t>
  </si>
  <si>
    <t>CCD110</t>
  </si>
  <si>
    <t>Dasar Sistem Informasi</t>
  </si>
  <si>
    <t>CCM110</t>
  </si>
  <si>
    <t>Matematika Diskrit</t>
  </si>
  <si>
    <t>CCA110</t>
  </si>
  <si>
    <t>Algoritma</t>
  </si>
  <si>
    <t>CCO110</t>
  </si>
  <si>
    <t>Organisasi dan Manajemen</t>
  </si>
  <si>
    <t>Semester II</t>
  </si>
  <si>
    <t>ESA233</t>
  </si>
  <si>
    <t>Pendidikan Agama</t>
  </si>
  <si>
    <t>ESA133</t>
  </si>
  <si>
    <t>TOEFL 2</t>
  </si>
  <si>
    <t>CCO120</t>
  </si>
  <si>
    <t>Organisasi dan Arsitektur Komputer</t>
  </si>
  <si>
    <t>CCS120</t>
  </si>
  <si>
    <t>Struktur Data</t>
  </si>
  <si>
    <t>CSP120</t>
  </si>
  <si>
    <t>Pemodelan Proses Bisnis</t>
  </si>
  <si>
    <t>CSA120</t>
  </si>
  <si>
    <t>Analisis Kebutuhan Informasi</t>
  </si>
  <si>
    <t>CSS120</t>
  </si>
  <si>
    <t>Sistem Informasi Manajemen</t>
  </si>
  <si>
    <t>Semester III</t>
  </si>
  <si>
    <t>ESA104</t>
  </si>
  <si>
    <t>Pendidikan Pancasila</t>
  </si>
  <si>
    <t>ESA141</t>
  </si>
  <si>
    <t>Motivasi Usaha</t>
  </si>
  <si>
    <t>CCR210</t>
  </si>
  <si>
    <t>Rekayasa Perangkat Lunak</t>
  </si>
  <si>
    <t>CCB210</t>
  </si>
  <si>
    <t>Basisdata</t>
  </si>
  <si>
    <t>CCP210</t>
  </si>
  <si>
    <t>Pemrograman Berorientasi Objek</t>
  </si>
  <si>
    <t>CCS210</t>
  </si>
  <si>
    <t>Sistem Operasi</t>
  </si>
  <si>
    <t>CSS210</t>
  </si>
  <si>
    <t>Sistem Informasi Enterprise</t>
  </si>
  <si>
    <t>Semester IV</t>
  </si>
  <si>
    <t>ESA105</t>
  </si>
  <si>
    <t>Pendidikan Kewarganegaraan</t>
  </si>
  <si>
    <t>ESA142</t>
  </si>
  <si>
    <t>Kewirausahaan</t>
  </si>
  <si>
    <t>CCP220</t>
  </si>
  <si>
    <t>Pemrograman Web</t>
  </si>
  <si>
    <t>CCJ220</t>
  </si>
  <si>
    <t>Jaringan Komputer</t>
  </si>
  <si>
    <t>CCA220</t>
  </si>
  <si>
    <t>Analisis dan Perancangan Sistem Informasi</t>
  </si>
  <si>
    <t>CSM220</t>
  </si>
  <si>
    <t>Metode Sampling dan Survei SI</t>
  </si>
  <si>
    <t>CSM221</t>
  </si>
  <si>
    <t>Manajemen Proyek Sistem Informasi</t>
  </si>
  <si>
    <t>Semester V</t>
  </si>
  <si>
    <t>ESA134</t>
  </si>
  <si>
    <t>Business English</t>
  </si>
  <si>
    <t>ESA310</t>
  </si>
  <si>
    <t>Statistik</t>
  </si>
  <si>
    <t>CSA310</t>
  </si>
  <si>
    <t>Analisis Resiko Sistem Informasi</t>
  </si>
  <si>
    <t>CSI310</t>
  </si>
  <si>
    <t>Implementasi Sistem Informasi</t>
  </si>
  <si>
    <t>CSM310</t>
  </si>
  <si>
    <t>Manajemen Sumber Daya Informasi</t>
  </si>
  <si>
    <t>CSXXXX</t>
  </si>
  <si>
    <t>Semester VI</t>
  </si>
  <si>
    <t>CCM401</t>
  </si>
  <si>
    <t>Metodologi Penelitian</t>
  </si>
  <si>
    <t>CCI320</t>
  </si>
  <si>
    <t>Interaksi Manusia Komputer</t>
  </si>
  <si>
    <t>CSI320</t>
  </si>
  <si>
    <t>Infrastruktur dan Manajemen Layanan TI</t>
  </si>
  <si>
    <t>CSE320</t>
  </si>
  <si>
    <t>Evaluasi Sistem Informasi</t>
  </si>
  <si>
    <t>CSP320</t>
  </si>
  <si>
    <t>Pemodelan Sistem</t>
  </si>
  <si>
    <t>CSE321</t>
  </si>
  <si>
    <t>eBisnis</t>
  </si>
  <si>
    <t>Semester VII</t>
  </si>
  <si>
    <t>CCI410</t>
  </si>
  <si>
    <t>Isu Sosial dan Keprofesian Teknologi Informasi</t>
  </si>
  <si>
    <t>CSK400</t>
  </si>
  <si>
    <t>Kerja Praktek</t>
  </si>
  <si>
    <t>CSR500</t>
  </si>
  <si>
    <t>Tugas Akhir 1</t>
  </si>
  <si>
    <t>CSK410</t>
  </si>
  <si>
    <t>Kapita Selekta Sistem Informasi</t>
  </si>
  <si>
    <t>CSR410</t>
  </si>
  <si>
    <t>Rekayasa Sistem</t>
  </si>
  <si>
    <t>CSM410</t>
  </si>
  <si>
    <t>Manajemen Pengetahuan</t>
  </si>
  <si>
    <t>Semester VIII</t>
  </si>
  <si>
    <t>CST501</t>
  </si>
  <si>
    <t>Tugas Akhir 2</t>
  </si>
  <si>
    <t>CSS311</t>
  </si>
  <si>
    <t>Sistem Pendukung Keputusan</t>
  </si>
  <si>
    <t>CSA312</t>
  </si>
  <si>
    <t>Aplikasi Sistem Enterprise</t>
  </si>
  <si>
    <t>CSR321</t>
  </si>
  <si>
    <t>Rekayasa Layanan</t>
  </si>
  <si>
    <t>CSA322</t>
  </si>
  <si>
    <t>Audit dan Kendali Sistem Informasi</t>
  </si>
  <si>
    <t>CSM411</t>
  </si>
  <si>
    <t>Masyarakat Virtual</t>
  </si>
  <si>
    <t>CSJ412</t>
  </si>
  <si>
    <t>Jaminan dan Keamanan Informasi</t>
  </si>
  <si>
    <t>CSI421</t>
  </si>
  <si>
    <t>Internet of Things</t>
  </si>
  <si>
    <t>CSI422</t>
  </si>
  <si>
    <t>IT untuk Pemulihan Bencana</t>
  </si>
  <si>
    <t>SEMESTER 1</t>
  </si>
  <si>
    <t>BEBAN STUDI (SKS)</t>
  </si>
  <si>
    <t>COURSE ID</t>
  </si>
  <si>
    <t>MATA KULIAH</t>
  </si>
  <si>
    <t>COURSE NAME</t>
  </si>
  <si>
    <t>T</t>
  </si>
  <si>
    <t>P</t>
  </si>
  <si>
    <t>TOTAL</t>
  </si>
  <si>
    <t>English 1</t>
  </si>
  <si>
    <t>Matrices and Linear Algebra</t>
  </si>
  <si>
    <t>Foundation of Information Systems</t>
  </si>
  <si>
    <t>Discrete Mathematics</t>
  </si>
  <si>
    <t>Algorithm</t>
  </si>
  <si>
    <t>Organization and Management</t>
  </si>
  <si>
    <t>SEMESTER 2</t>
  </si>
  <si>
    <t>Religion &amp; Ethics</t>
  </si>
  <si>
    <t>English 2</t>
  </si>
  <si>
    <t>Computer Organization and Architecture</t>
  </si>
  <si>
    <t>Data Structure</t>
  </si>
  <si>
    <t>Business Process Modeling</t>
  </si>
  <si>
    <t>Information Requirement Analysis</t>
  </si>
  <si>
    <t>Management Information System</t>
  </si>
  <si>
    <t>SEMESTER 3</t>
  </si>
  <si>
    <t>Pancasila Education</t>
  </si>
  <si>
    <t>Business Motivation</t>
  </si>
  <si>
    <t>Software Engineering</t>
  </si>
  <si>
    <t>Database</t>
  </si>
  <si>
    <t>Object Oriented Programming</t>
  </si>
  <si>
    <t>Operating Systems</t>
  </si>
  <si>
    <t>Enterprise Information Systems</t>
  </si>
  <si>
    <t>SEMESTER 4</t>
  </si>
  <si>
    <t>Civic Education</t>
  </si>
  <si>
    <t>Entrepreneurship</t>
  </si>
  <si>
    <t>Web Programming</t>
  </si>
  <si>
    <t>Computer Network</t>
  </si>
  <si>
    <t>Information System Analysis and Design</t>
  </si>
  <si>
    <t>IS Sampling and Survey Method</t>
  </si>
  <si>
    <t>Information System Project Management</t>
  </si>
  <si>
    <t>SEMESTER 5</t>
  </si>
  <si>
    <t>Statistic</t>
  </si>
  <si>
    <t>Information System Risk Analysis</t>
  </si>
  <si>
    <t>Information System Implementation</t>
  </si>
  <si>
    <t>Information Resource Management</t>
  </si>
  <si>
    <t xml:space="preserve">  
</t>
  </si>
  <si>
    <t>SEMESTER 6</t>
  </si>
  <si>
    <t>Research Methodology</t>
  </si>
  <si>
    <t>Human Computer Interaction</t>
  </si>
  <si>
    <t>IT Infrastructure and Service Management</t>
  </si>
  <si>
    <t>Evaluation of Information Systems</t>
  </si>
  <si>
    <t>System Modeling</t>
  </si>
  <si>
    <t>eBusiness</t>
  </si>
  <si>
    <t>SEMESTER 7</t>
  </si>
  <si>
    <t>IT Sosial Issues and Professional Practices</t>
  </si>
  <si>
    <t>Internship</t>
  </si>
  <si>
    <t>Undergraduate Thesis 1</t>
  </si>
  <si>
    <t>Information System Capita Selecta</t>
  </si>
  <si>
    <t>System Engineering</t>
  </si>
  <si>
    <t>Knowledge Management</t>
  </si>
  <si>
    <t>SEMESTER 8</t>
  </si>
  <si>
    <t>Undergraduate Thesis 2</t>
  </si>
  <si>
    <t>ELECTIVES</t>
  </si>
  <si>
    <t>Decision Support Systems</t>
  </si>
  <si>
    <t>Application of Enterprise Systems Packaged</t>
  </si>
  <si>
    <t>Service Engineering</t>
  </si>
  <si>
    <t>Information System Audit and Control</t>
  </si>
  <si>
    <t>Virtual Society</t>
  </si>
  <si>
    <t>Information Assurance &amp; Security</t>
  </si>
  <si>
    <t>IT for Disaster Recovery</t>
  </si>
  <si>
    <t>NO</t>
  </si>
  <si>
    <t>Prodi Sarjana Sistem Informasi</t>
  </si>
  <si>
    <t>Fakultas Ilmu Komputer</t>
  </si>
  <si>
    <t>Universitas Esa Unggul</t>
  </si>
  <si>
    <t>Kurikulum 2017</t>
  </si>
  <si>
    <t>PILIHAN</t>
  </si>
  <si>
    <t>ELECTIVE</t>
  </si>
  <si>
    <t>Pengantar Teknologi Informasi</t>
  </si>
  <si>
    <t>Leadership</t>
  </si>
  <si>
    <t>Algoritma &amp; Pemrograman dan Laboratorium</t>
  </si>
  <si>
    <t>Pengantar Manajemen</t>
  </si>
  <si>
    <t>Pemrograman Visual dan Laboratorium</t>
  </si>
  <si>
    <t>Pemrograman Berorientasi Objek dan Laboratorium</t>
  </si>
  <si>
    <t>Konsep Sistem Informasi</t>
  </si>
  <si>
    <t>Struktur Data dan Laboratorium</t>
  </si>
  <si>
    <t>Sistem Basis Data dan Laboratorium</t>
  </si>
  <si>
    <t>Analisis dan Informasi Proses Bisnis</t>
  </si>
  <si>
    <t>Analisis dan Perancangan Sistem Informasi dan Lab</t>
  </si>
  <si>
    <t>Pendidikan Kewarganegaraan dan Pancasila</t>
  </si>
  <si>
    <t>Statistika 1</t>
  </si>
  <si>
    <t>Pemrograman Berbasis Web dan Laboratorium</t>
  </si>
  <si>
    <t>Jaringan Komputer dan Laboratorium</t>
  </si>
  <si>
    <t>Perancangan Sistem Berorientasi Objek dan Lab</t>
  </si>
  <si>
    <t>Corporate Information System</t>
  </si>
  <si>
    <t>Perancangan Basis Data dan Laboratorium</t>
  </si>
  <si>
    <t>Statistika 2</t>
  </si>
  <si>
    <t>Sistem Informasi Akuntansi</t>
  </si>
  <si>
    <t>Pemrograman Java dan Laboratorium</t>
  </si>
  <si>
    <t>Sistem Operasi dan Laboratorium</t>
  </si>
  <si>
    <t>Terapan Sistem Informasi Bisnis</t>
  </si>
  <si>
    <t>Interaksi Manusia dan Komputer</t>
  </si>
  <si>
    <t>Manajemen Perubahan</t>
  </si>
  <si>
    <t>Testing dan Implementasi SI</t>
  </si>
  <si>
    <t>Manajemen Sains</t>
  </si>
  <si>
    <t>Hak Kepemilikan Intelektual</t>
  </si>
  <si>
    <t>Perancangan Strategi Sistem Informasi</t>
  </si>
  <si>
    <t>Metode Penelitian</t>
  </si>
  <si>
    <t>Seminar Tugas Akhir</t>
  </si>
  <si>
    <t>Tugas Akhir</t>
  </si>
  <si>
    <t>Kecakapan Antar Personal</t>
  </si>
  <si>
    <t>PEMINATAN E-BUSINESS</t>
  </si>
  <si>
    <t>Konsep dan Perancangan e-Business</t>
  </si>
  <si>
    <t>Perancangan Sistem Berorientasi Layanan</t>
  </si>
  <si>
    <t>Teknologi dan Infrastruktur e-Business</t>
  </si>
  <si>
    <t>Pemrograman Berbasis Web Lanjut</t>
  </si>
  <si>
    <t>Corporate Portal</t>
  </si>
  <si>
    <t>PEMINATAN CORPORATE INFORMATION SYSTEM</t>
  </si>
  <si>
    <t>Manajemen Support System</t>
  </si>
  <si>
    <t>Enterprise Resource Plan</t>
  </si>
  <si>
    <t>Supply Chain Manajemen System</t>
  </si>
  <si>
    <t>Customer Relationship Management</t>
  </si>
  <si>
    <t>Business Process Reengineering</t>
  </si>
  <si>
    <t>PEMINATAN INFORMATION MANAGEMENT</t>
  </si>
  <si>
    <t>Sistem Basis Data Lanjut</t>
  </si>
  <si>
    <t>Object Oriented Database</t>
  </si>
  <si>
    <t>Distributed Database</t>
  </si>
  <si>
    <t>Data Modelling</t>
  </si>
  <si>
    <t>Data Warehouse</t>
  </si>
  <si>
    <t>PEMINATAN AUDIT SISTEM INFORMASI</t>
  </si>
  <si>
    <t>IT Infrastructured Management and Service Delivery Support</t>
  </si>
  <si>
    <t>IS Audit Process</t>
  </si>
  <si>
    <t>IT Governance</t>
  </si>
  <si>
    <t>Protection of Information Assets</t>
  </si>
  <si>
    <t>Business Continuity and Disaster Recovery</t>
  </si>
  <si>
    <t>NILAI</t>
  </si>
  <si>
    <t>Nilai Huruf</t>
  </si>
  <si>
    <t>Nilai Angka</t>
  </si>
  <si>
    <t>Batas Bawah</t>
  </si>
  <si>
    <t>Batas Atas</t>
  </si>
  <si>
    <t>A</t>
  </si>
  <si>
    <t>A-</t>
  </si>
  <si>
    <t>B</t>
  </si>
  <si>
    <t>B-</t>
  </si>
  <si>
    <t>B+</t>
  </si>
  <si>
    <t>C</t>
  </si>
  <si>
    <t>C+</t>
  </si>
  <si>
    <t>D</t>
  </si>
  <si>
    <t>E</t>
  </si>
  <si>
    <t>NILAI (HURUF)</t>
  </si>
  <si>
    <t>IPK</t>
  </si>
  <si>
    <t>NIM</t>
  </si>
  <si>
    <t>NAMA</t>
  </si>
  <si>
    <t>Lembar Simulasi Konversi Mahasiswa</t>
  </si>
  <si>
    <t>NILAI (INDEKS)</t>
  </si>
  <si>
    <t>NA</t>
  </si>
  <si>
    <t>PRODI SARJANA SISTEM INFORMASI</t>
  </si>
  <si>
    <t>KURIKULUM 2012</t>
  </si>
  <si>
    <t>KURIKULUM 2017</t>
  </si>
  <si>
    <t>SEM</t>
  </si>
  <si>
    <t>Bobot sks</t>
  </si>
  <si>
    <t>Pemrograman Berorientasi Objek dan Lab</t>
  </si>
  <si>
    <t>Pemrograman Berorientasi Obyek</t>
  </si>
  <si>
    <t>Metode Sampling dan Survei</t>
  </si>
  <si>
    <t>Manajemen Sumberdaya Informasi</t>
  </si>
  <si>
    <t>Analisis Risiko Sistem Informasi</t>
  </si>
  <si>
    <t>Infrastruktur dan Manajemen Layanan IT</t>
  </si>
  <si>
    <t>Isu Sosial dan Profesi IT</t>
  </si>
  <si>
    <t>CSA123</t>
  </si>
  <si>
    <t>CCT101</t>
  </si>
  <si>
    <t>CSP127</t>
  </si>
  <si>
    <t>CSS125</t>
  </si>
  <si>
    <t>CSP105</t>
  </si>
  <si>
    <t>CCS220</t>
  </si>
  <si>
    <t>CSS113</t>
  </si>
  <si>
    <t>CSB210</t>
  </si>
  <si>
    <t>CSA221</t>
  </si>
  <si>
    <t>CCS111</t>
  </si>
  <si>
    <t>ESA103</t>
  </si>
  <si>
    <t>CSA207</t>
  </si>
  <si>
    <t>CCP119</t>
  </si>
  <si>
    <t>ESA153</t>
  </si>
  <si>
    <t>CSB310</t>
  </si>
  <si>
    <t>CSC205</t>
  </si>
  <si>
    <t>CCJ121</t>
  </si>
  <si>
    <t>ESA155</t>
  </si>
  <si>
    <t>CSP425</t>
  </si>
  <si>
    <t>CSK319</t>
  </si>
  <si>
    <t>CSM211</t>
  </si>
  <si>
    <t>CSP212</t>
  </si>
  <si>
    <t>CSI301</t>
  </si>
  <si>
    <t>CSS306</t>
  </si>
  <si>
    <t>CSO417</t>
  </si>
  <si>
    <t>CCR117</t>
  </si>
  <si>
    <t>CCS113</t>
  </si>
  <si>
    <t>CSS201</t>
  </si>
  <si>
    <t>CSE415</t>
  </si>
  <si>
    <t>CSA304</t>
  </si>
  <si>
    <t>CSI402</t>
  </si>
  <si>
    <t>CSJ205</t>
  </si>
  <si>
    <t>CSP404</t>
  </si>
  <si>
    <t>CSD420</t>
  </si>
  <si>
    <t>CSTI406</t>
  </si>
  <si>
    <t>CSC408</t>
  </si>
  <si>
    <t>CSC418</t>
  </si>
  <si>
    <t>CSD421</t>
  </si>
  <si>
    <t>CSD422</t>
  </si>
  <si>
    <t>CCI403</t>
  </si>
  <si>
    <t>CST312</t>
  </si>
  <si>
    <t>CSM102</t>
  </si>
  <si>
    <t>CSB114</t>
  </si>
  <si>
    <t>CST305</t>
  </si>
  <si>
    <t>CSP424</t>
  </si>
  <si>
    <t>CSW402</t>
  </si>
  <si>
    <t>CSB426</t>
  </si>
  <si>
    <t>CCH331</t>
  </si>
  <si>
    <t>CSK207</t>
  </si>
  <si>
    <t>CSM324</t>
  </si>
  <si>
    <t>CSP311</t>
  </si>
  <si>
    <t>CSS317</t>
  </si>
  <si>
    <t>CST500</t>
  </si>
  <si>
    <t>CSL118</t>
  </si>
  <si>
    <t>CCK405</t>
  </si>
  <si>
    <t>SKS LULUS</t>
  </si>
  <si>
    <t>SKS DIAMBIL</t>
  </si>
  <si>
    <t>Isi NIM</t>
  </si>
  <si>
    <t>Isi NAMA</t>
  </si>
  <si>
    <t>CTT:</t>
  </si>
  <si>
    <t>KODE MK</t>
  </si>
  <si>
    <t>NAMA MK</t>
  </si>
  <si>
    <t>Teori</t>
  </si>
  <si>
    <t>Praktek</t>
  </si>
  <si>
    <t>Total</t>
  </si>
  <si>
    <t>CSS 113</t>
  </si>
  <si>
    <t>CCK 405</t>
  </si>
  <si>
    <t>CSP 127</t>
  </si>
  <si>
    <t>CSL 118</t>
  </si>
  <si>
    <t>CSI 402</t>
  </si>
  <si>
    <t>CSA 304</t>
  </si>
  <si>
    <t>CSE 415</t>
  </si>
  <si>
    <t>CSC 418</t>
  </si>
  <si>
    <t>CSO 417</t>
  </si>
  <si>
    <t>Basis Data</t>
  </si>
  <si>
    <t>CCS 111</t>
  </si>
  <si>
    <t>CCP 119</t>
  </si>
  <si>
    <t>CSC 408</t>
  </si>
  <si>
    <t>KURIKULUM LAMA (2014)</t>
  </si>
  <si>
    <t>KURIKULUM BARU (2017)</t>
  </si>
  <si>
    <t>DAFTAR MATA KULIAH YANG DIGABUNG DENGAN NAMA ATAU BEBAN STUDI BARU</t>
  </si>
  <si>
    <t>Dalam dokumen simulasi ini, ada nilai yang tidak langsung terkonversi untuk mk yang digabung, sehingga perlu disesuaikan secara manual (yaitu cell warna putih yang tidak di-lock). Lihat daftar matakuliah yang digabung di sheet "Daftar MK Digabung"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</si>
</sst>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2"/>
      <name val="Helvetica Neue"/>
      <charset val="1"/>
    </font>
    <font>
      <sz val="12"/>
      <name val="Helvetica Neue"/>
      <charset val="1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theme="0" tint="-0.14999847407452621"/>
      <name val="Calibri"/>
      <family val="2"/>
      <charset val="1"/>
      <scheme val="minor"/>
    </font>
    <font>
      <sz val="12"/>
      <color theme="0" tint="-0.14999847407452621"/>
      <name val="Helvetica Neue"/>
      <charset val="1"/>
    </font>
    <font>
      <b/>
      <sz val="11"/>
      <color theme="0" tint="-0.14999847407452621"/>
      <name val="Calibri"/>
      <family val="2"/>
      <scheme val="minor"/>
    </font>
    <font>
      <sz val="1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b/>
      <i/>
      <sz val="11"/>
      <color theme="1"/>
      <name val="Calibri"/>
      <family val="2"/>
      <scheme val="minor"/>
    </font>
    <font>
      <b/>
      <i/>
      <sz val="12"/>
      <name val="Helvetica Neue"/>
      <charset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3" fillId="2" borderId="1" xfId="0" applyNumberFormat="1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vertical="top" wrapText="1"/>
    </xf>
    <xf numFmtId="0" fontId="1" fillId="0" borderId="0" xfId="0" applyFont="1"/>
    <xf numFmtId="0" fontId="0" fillId="0" borderId="0" xfId="0" applyProtection="1"/>
    <xf numFmtId="49" fontId="0" fillId="0" borderId="0" xfId="0" applyNumberFormat="1" applyProtection="1"/>
    <xf numFmtId="0" fontId="3" fillId="3" borderId="1" xfId="0" applyNumberFormat="1" applyFont="1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49" fontId="2" fillId="2" borderId="0" xfId="0" applyNumberFormat="1" applyFont="1" applyFill="1" applyBorder="1" applyAlignment="1" applyProtection="1">
      <alignment vertical="top" wrapText="1"/>
    </xf>
    <xf numFmtId="0" fontId="0" fillId="2" borderId="0" xfId="0" applyFill="1" applyProtection="1"/>
    <xf numFmtId="2" fontId="5" fillId="2" borderId="0" xfId="0" applyNumberFormat="1" applyFont="1" applyFill="1" applyProtection="1"/>
    <xf numFmtId="49" fontId="2" fillId="2" borderId="0" xfId="0" applyNumberFormat="1" applyFont="1" applyFill="1" applyBorder="1" applyAlignment="1" applyProtection="1">
      <alignment horizontal="center" vertical="top" wrapText="1"/>
    </xf>
    <xf numFmtId="49" fontId="2" fillId="2" borderId="0" xfId="0" applyNumberFormat="1" applyFont="1" applyFill="1" applyBorder="1" applyAlignment="1" applyProtection="1">
      <alignment horizontal="justify" vertical="top" wrapText="1"/>
    </xf>
    <xf numFmtId="0" fontId="2" fillId="2" borderId="0" xfId="0" applyFont="1" applyFill="1" applyBorder="1" applyAlignment="1" applyProtection="1">
      <alignment vertical="top" wrapText="1"/>
    </xf>
    <xf numFmtId="0" fontId="3" fillId="2" borderId="1" xfId="0" applyNumberFormat="1" applyFont="1" applyFill="1" applyBorder="1" applyAlignment="1" applyProtection="1">
      <alignment wrapText="1"/>
    </xf>
    <xf numFmtId="0" fontId="3" fillId="2" borderId="1" xfId="0" applyFont="1" applyFill="1" applyBorder="1" applyAlignment="1" applyProtection="1">
      <alignment wrapText="1"/>
    </xf>
    <xf numFmtId="49" fontId="3" fillId="2" borderId="1" xfId="0" applyNumberFormat="1" applyFont="1" applyFill="1" applyBorder="1" applyAlignment="1" applyProtection="1">
      <alignment horizontal="justify" wrapText="1"/>
    </xf>
    <xf numFmtId="0" fontId="3" fillId="2" borderId="0" xfId="0" applyFont="1" applyFill="1" applyBorder="1" applyAlignment="1" applyProtection="1">
      <alignment vertical="top" wrapText="1"/>
    </xf>
    <xf numFmtId="0" fontId="3" fillId="2" borderId="0" xfId="0" applyNumberFormat="1" applyFont="1" applyFill="1" applyBorder="1" applyAlignment="1" applyProtection="1">
      <alignment vertical="top" wrapText="1"/>
    </xf>
    <xf numFmtId="49" fontId="3" fillId="2" borderId="0" xfId="0" applyNumberFormat="1" applyFont="1" applyFill="1" applyBorder="1" applyAlignment="1" applyProtection="1">
      <alignment horizontal="justify" vertical="top" wrapText="1"/>
    </xf>
    <xf numFmtId="0" fontId="4" fillId="2" borderId="5" xfId="0" applyFont="1" applyFill="1" applyBorder="1" applyProtection="1"/>
    <xf numFmtId="0" fontId="0" fillId="2" borderId="7" xfId="0" applyFill="1" applyBorder="1" applyProtection="1"/>
    <xf numFmtId="0" fontId="4" fillId="2" borderId="8" xfId="0" applyFont="1" applyFill="1" applyBorder="1" applyProtection="1"/>
    <xf numFmtId="0" fontId="0" fillId="2" borderId="8" xfId="0" applyFill="1" applyBorder="1" applyProtection="1"/>
    <xf numFmtId="0" fontId="0" fillId="2" borderId="6" xfId="0" applyFill="1" applyBorder="1" applyProtection="1"/>
    <xf numFmtId="0" fontId="0" fillId="2" borderId="9" xfId="0" applyFill="1" applyBorder="1" applyProtection="1"/>
    <xf numFmtId="49" fontId="2" fillId="5" borderId="1" xfId="0" applyNumberFormat="1" applyFont="1" applyFill="1" applyBorder="1" applyAlignment="1" applyProtection="1">
      <alignment horizontal="center" vertical="center" wrapText="1"/>
    </xf>
    <xf numFmtId="49" fontId="2" fillId="2" borderId="0" xfId="0" applyNumberFormat="1" applyFont="1" applyFill="1" applyBorder="1" applyAlignment="1">
      <alignment vertical="top" wrapText="1"/>
    </xf>
    <xf numFmtId="0" fontId="0" fillId="2" borderId="0" xfId="0" applyFill="1"/>
    <xf numFmtId="49" fontId="5" fillId="2" borderId="0" xfId="0" applyNumberFormat="1" applyFont="1" applyFill="1"/>
    <xf numFmtId="49" fontId="2" fillId="2" borderId="0" xfId="0" applyNumberFormat="1" applyFont="1" applyFill="1" applyBorder="1" applyAlignment="1">
      <alignment horizontal="center" vertical="top" wrapText="1"/>
    </xf>
    <xf numFmtId="49" fontId="2" fillId="2" borderId="0" xfId="0" applyNumberFormat="1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vertical="top" wrapText="1"/>
    </xf>
    <xf numFmtId="0" fontId="3" fillId="2" borderId="1" xfId="0" applyNumberFormat="1" applyFont="1" applyFill="1" applyBorder="1" applyAlignment="1">
      <alignment horizontal="center" wrapText="1"/>
    </xf>
    <xf numFmtId="0" fontId="3" fillId="2" borderId="0" xfId="0" applyFont="1" applyFill="1" applyBorder="1" applyAlignment="1">
      <alignment vertical="top" wrapText="1"/>
    </xf>
    <xf numFmtId="0" fontId="3" fillId="2" borderId="0" xfId="0" applyNumberFormat="1" applyFont="1" applyFill="1" applyBorder="1" applyAlignment="1">
      <alignment vertical="top" wrapText="1"/>
    </xf>
    <xf numFmtId="49" fontId="3" fillId="2" borderId="0" xfId="0" applyNumberFormat="1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vertical="top" wrapText="1"/>
    </xf>
    <xf numFmtId="0" fontId="0" fillId="2" borderId="1" xfId="0" applyFill="1" applyBorder="1"/>
    <xf numFmtId="49" fontId="2" fillId="4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Alignment="1">
      <alignment vertical="top" wrapText="1"/>
    </xf>
    <xf numFmtId="0" fontId="0" fillId="2" borderId="0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6" fillId="2" borderId="0" xfId="0" applyFont="1" applyFill="1" applyAlignment="1">
      <alignment horizontal="center" vertical="top" wrapText="1"/>
    </xf>
    <xf numFmtId="0" fontId="8" fillId="2" borderId="0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0" fontId="1" fillId="2" borderId="0" xfId="0" applyFont="1" applyFill="1" applyBorder="1"/>
    <xf numFmtId="0" fontId="0" fillId="2" borderId="1" xfId="0" applyFill="1" applyBorder="1" applyAlignment="1">
      <alignment vertical="top" wrapText="1"/>
    </xf>
    <xf numFmtId="0" fontId="0" fillId="2" borderId="1" xfId="0" applyFill="1" applyBorder="1" applyAlignment="1">
      <alignment vertical="center" wrapText="1"/>
    </xf>
    <xf numFmtId="2" fontId="0" fillId="2" borderId="1" xfId="0" applyNumberForma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0" fillId="2" borderId="0" xfId="0" applyFont="1" applyFill="1" applyProtection="1"/>
    <xf numFmtId="0" fontId="11" fillId="2" borderId="0" xfId="0" applyFont="1" applyFill="1" applyBorder="1" applyAlignment="1" applyProtection="1">
      <alignment wrapText="1"/>
    </xf>
    <xf numFmtId="0" fontId="12" fillId="2" borderId="0" xfId="0" applyFont="1" applyFill="1" applyBorder="1" applyProtection="1"/>
    <xf numFmtId="0" fontId="10" fillId="2" borderId="0" xfId="0" applyFont="1" applyFill="1" applyBorder="1" applyProtection="1"/>
    <xf numFmtId="0" fontId="10" fillId="2" borderId="0" xfId="0" applyFont="1" applyFill="1"/>
    <xf numFmtId="0" fontId="13" fillId="2" borderId="0" xfId="0" applyFont="1" applyFill="1" applyProtection="1"/>
    <xf numFmtId="49" fontId="0" fillId="2" borderId="0" xfId="0" applyNumberFormat="1" applyFill="1"/>
    <xf numFmtId="49" fontId="10" fillId="2" borderId="0" xfId="0" applyNumberFormat="1" applyFont="1" applyFill="1" applyProtection="1"/>
    <xf numFmtId="0" fontId="7" fillId="4" borderId="1" xfId="0" applyFont="1" applyFill="1" applyBorder="1" applyAlignment="1" applyProtection="1">
      <alignment horizontal="left" vertical="top" wrapText="1"/>
      <protection locked="0"/>
    </xf>
    <xf numFmtId="0" fontId="7" fillId="4" borderId="5" xfId="0" applyFont="1" applyFill="1" applyBorder="1" applyAlignment="1" applyProtection="1">
      <alignment horizontal="left" vertical="top" wrapText="1"/>
      <protection locked="0"/>
    </xf>
    <xf numFmtId="0" fontId="7" fillId="4" borderId="10" xfId="0" applyFont="1" applyFill="1" applyBorder="1" applyAlignment="1" applyProtection="1">
      <alignment horizontal="left" vertical="top" wrapText="1"/>
      <protection locked="0"/>
    </xf>
    <xf numFmtId="0" fontId="0" fillId="4" borderId="1" xfId="0" applyFill="1" applyBorder="1" applyAlignment="1" applyProtection="1">
      <alignment vertical="top" wrapText="1"/>
      <protection locked="0"/>
    </xf>
    <xf numFmtId="49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top" wrapText="1"/>
    </xf>
    <xf numFmtId="49" fontId="2" fillId="5" borderId="5" xfId="0" applyNumberFormat="1" applyFont="1" applyFill="1" applyBorder="1" applyAlignment="1" applyProtection="1">
      <alignment horizontal="center" vertical="center" wrapText="1"/>
    </xf>
    <xf numFmtId="49" fontId="2" fillId="5" borderId="6" xfId="0" applyNumberFormat="1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 applyProtection="1">
      <alignment horizontal="center" vertical="top" wrapText="1"/>
    </xf>
    <xf numFmtId="0" fontId="2" fillId="5" borderId="2" xfId="0" applyFont="1" applyFill="1" applyBorder="1" applyAlignment="1" applyProtection="1">
      <alignment horizontal="center" vertical="top" wrapText="1"/>
    </xf>
    <xf numFmtId="0" fontId="2" fillId="5" borderId="4" xfId="0" applyFont="1" applyFill="1" applyBorder="1" applyAlignment="1" applyProtection="1">
      <alignment horizontal="center" vertical="top" wrapText="1"/>
    </xf>
    <xf numFmtId="49" fontId="2" fillId="2" borderId="0" xfId="0" applyNumberFormat="1" applyFont="1" applyFill="1" applyBorder="1" applyAlignment="1" applyProtection="1">
      <alignment horizontal="left" vertical="top" wrapText="1"/>
    </xf>
    <xf numFmtId="0" fontId="0" fillId="3" borderId="0" xfId="0" applyFill="1" applyAlignment="1" applyProtection="1">
      <alignment horizontal="left"/>
      <protection locked="0"/>
    </xf>
    <xf numFmtId="0" fontId="2" fillId="4" borderId="1" xfId="0" applyFont="1" applyFill="1" applyBorder="1" applyAlignment="1">
      <alignment horizontal="center" vertical="top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5" xfId="0" applyNumberFormat="1" applyFont="1" applyFill="1" applyBorder="1" applyAlignment="1">
      <alignment horizontal="center" vertical="center" wrapText="1"/>
    </xf>
    <xf numFmtId="49" fontId="2" fillId="4" borderId="6" xfId="0" applyNumberFormat="1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0" fillId="2" borderId="0" xfId="0" applyFill="1" applyAlignment="1" applyProtection="1">
      <alignment horizontal="left"/>
      <protection locked="0"/>
    </xf>
    <xf numFmtId="49" fontId="2" fillId="2" borderId="0" xfId="0" applyNumberFormat="1" applyFont="1" applyFill="1" applyBorder="1" applyAlignment="1">
      <alignment horizontal="left" vertical="top" wrapText="1"/>
    </xf>
    <xf numFmtId="0" fontId="3" fillId="2" borderId="0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justify" wrapText="1"/>
    </xf>
    <xf numFmtId="0" fontId="0" fillId="2" borderId="0" xfId="0" applyFill="1" applyAlignment="1"/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0" fillId="2" borderId="1" xfId="0" applyFont="1" applyFill="1" applyBorder="1" applyAlignment="1">
      <alignment horizontal="right" vertical="top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4" fillId="2" borderId="0" xfId="0" applyFont="1" applyFill="1" applyAlignment="1"/>
    <xf numFmtId="0" fontId="15" fillId="2" borderId="0" xfId="0" applyFont="1" applyFill="1" applyAlignment="1">
      <alignment horizontal="left" wrapText="1"/>
    </xf>
    <xf numFmtId="0" fontId="16" fillId="2" borderId="0" xfId="0" applyFont="1" applyFill="1" applyBorder="1" applyAlignment="1">
      <alignment horizontal="right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wrapText="1"/>
      <protection locked="0"/>
    </xf>
    <xf numFmtId="0" fontId="14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5"/>
  <sheetViews>
    <sheetView tabSelected="1" workbookViewId="0">
      <selection activeCell="G9" sqref="G9"/>
    </sheetView>
  </sheetViews>
  <sheetFormatPr defaultRowHeight="15"/>
  <cols>
    <col min="1" max="1" width="4.7109375" style="7" bestFit="1" customWidth="1"/>
    <col min="2" max="2" width="16.140625" style="7" bestFit="1" customWidth="1"/>
    <col min="3" max="3" width="62.140625" style="7" bestFit="1" customWidth="1"/>
    <col min="4" max="4" width="8" style="7" bestFit="1" customWidth="1"/>
    <col min="5" max="5" width="9.140625" style="7" bestFit="1" customWidth="1"/>
    <col min="6" max="6" width="8.85546875" style="7" bestFit="1" customWidth="1"/>
    <col min="7" max="7" width="17.7109375" style="7" bestFit="1" customWidth="1"/>
    <col min="8" max="8" width="18.28515625" style="7" bestFit="1" customWidth="1"/>
    <col min="9" max="16384" width="9.140625" style="7"/>
  </cols>
  <sheetData>
    <row r="1" spans="1:9" ht="15.75" customHeight="1">
      <c r="A1" s="76" t="s">
        <v>269</v>
      </c>
      <c r="B1" s="76"/>
      <c r="C1" s="76"/>
      <c r="D1" s="11" t="s">
        <v>267</v>
      </c>
      <c r="E1" s="77" t="s">
        <v>341</v>
      </c>
      <c r="F1" s="77"/>
      <c r="G1" s="77"/>
      <c r="H1" s="77"/>
      <c r="I1" s="12"/>
    </row>
    <row r="2" spans="1:9" ht="15.75" customHeight="1">
      <c r="A2" s="76" t="s">
        <v>188</v>
      </c>
      <c r="B2" s="76"/>
      <c r="C2" s="76"/>
      <c r="D2" s="11" t="s">
        <v>268</v>
      </c>
      <c r="E2" s="77" t="s">
        <v>342</v>
      </c>
      <c r="F2" s="77"/>
      <c r="G2" s="77"/>
      <c r="H2" s="77"/>
      <c r="I2" s="12"/>
    </row>
    <row r="3" spans="1:9" ht="15.75">
      <c r="A3" s="76" t="s">
        <v>189</v>
      </c>
      <c r="B3" s="76"/>
      <c r="C3" s="76"/>
      <c r="D3" s="76" t="s">
        <v>340</v>
      </c>
      <c r="E3" s="76"/>
      <c r="F3" s="12"/>
      <c r="G3" s="12">
        <f>H117</f>
        <v>0</v>
      </c>
      <c r="H3" s="12"/>
      <c r="I3" s="12"/>
    </row>
    <row r="4" spans="1:9" ht="15.75">
      <c r="A4" s="76" t="s">
        <v>190</v>
      </c>
      <c r="B4" s="76"/>
      <c r="C4" s="76"/>
      <c r="D4" s="76" t="s">
        <v>339</v>
      </c>
      <c r="E4" s="76"/>
      <c r="F4" s="12"/>
      <c r="G4" s="12">
        <f>I117</f>
        <v>0</v>
      </c>
      <c r="H4" s="12"/>
      <c r="I4" s="12"/>
    </row>
    <row r="5" spans="1:9" ht="28.5">
      <c r="A5" s="14"/>
      <c r="B5" s="14"/>
      <c r="C5" s="14"/>
      <c r="D5" s="11" t="s">
        <v>266</v>
      </c>
      <c r="E5" s="12"/>
      <c r="F5" s="11"/>
      <c r="G5" s="13" t="e">
        <f>SUM(H7:H105)/H117</f>
        <v>#DIV/0!</v>
      </c>
      <c r="H5" s="12"/>
      <c r="I5" s="12"/>
    </row>
    <row r="6" spans="1:9" ht="15.75">
      <c r="A6" s="12"/>
      <c r="B6" s="15" t="s">
        <v>119</v>
      </c>
      <c r="C6" s="16"/>
      <c r="D6" s="12"/>
      <c r="E6" s="12"/>
      <c r="F6" s="12"/>
      <c r="G6" s="12"/>
      <c r="H6" s="12"/>
      <c r="I6" s="12"/>
    </row>
    <row r="7" spans="1:9" ht="15.75">
      <c r="A7" s="69" t="s">
        <v>187</v>
      </c>
      <c r="B7" s="69" t="s">
        <v>121</v>
      </c>
      <c r="C7" s="69" t="s">
        <v>122</v>
      </c>
      <c r="D7" s="70" t="s">
        <v>120</v>
      </c>
      <c r="E7" s="70"/>
      <c r="F7" s="70"/>
      <c r="G7" s="69" t="s">
        <v>265</v>
      </c>
      <c r="H7" s="69" t="s">
        <v>270</v>
      </c>
      <c r="I7" s="12"/>
    </row>
    <row r="8" spans="1:9" ht="15.75">
      <c r="A8" s="69"/>
      <c r="B8" s="69"/>
      <c r="C8" s="69"/>
      <c r="D8" s="29" t="s">
        <v>124</v>
      </c>
      <c r="E8" s="29" t="s">
        <v>125</v>
      </c>
      <c r="F8" s="29" t="s">
        <v>126</v>
      </c>
      <c r="G8" s="69"/>
      <c r="H8" s="69"/>
      <c r="I8" s="12"/>
    </row>
    <row r="9" spans="1:9" ht="15.75">
      <c r="A9" s="17">
        <v>1</v>
      </c>
      <c r="B9" s="18" t="s">
        <v>35</v>
      </c>
      <c r="C9" s="18" t="s">
        <v>36</v>
      </c>
      <c r="D9" s="17">
        <v>1</v>
      </c>
      <c r="E9" s="17"/>
      <c r="F9" s="17">
        <f>D9+E9</f>
        <v>1</v>
      </c>
      <c r="G9" s="9" t="s">
        <v>271</v>
      </c>
      <c r="H9" s="17">
        <f>F9*VLOOKUP(G9,'Skala Nilai'!$A$2:$B$11,2,FALSE)</f>
        <v>0</v>
      </c>
      <c r="I9" s="12"/>
    </row>
    <row r="10" spans="1:9" ht="15.75">
      <c r="A10" s="17">
        <v>2</v>
      </c>
      <c r="B10" s="18" t="s">
        <v>285</v>
      </c>
      <c r="C10" s="18" t="s">
        <v>194</v>
      </c>
      <c r="D10" s="17">
        <v>2</v>
      </c>
      <c r="E10" s="17"/>
      <c r="F10" s="17">
        <f>D10+E10</f>
        <v>2</v>
      </c>
      <c r="G10" s="9" t="s">
        <v>271</v>
      </c>
      <c r="H10" s="17">
        <f>F10*VLOOKUP(G10,'Skala Nilai'!$A$2:$B$11,2,FALSE)</f>
        <v>0</v>
      </c>
      <c r="I10" s="12"/>
    </row>
    <row r="11" spans="1:9" ht="15.75">
      <c r="A11" s="17">
        <v>3</v>
      </c>
      <c r="B11" s="18" t="s">
        <v>5</v>
      </c>
      <c r="C11" s="18" t="s">
        <v>6</v>
      </c>
      <c r="D11" s="17">
        <v>2</v>
      </c>
      <c r="E11" s="17"/>
      <c r="F11" s="17">
        <f t="shared" ref="F11:F16" si="0">D11+E11</f>
        <v>2</v>
      </c>
      <c r="G11" s="9" t="s">
        <v>271</v>
      </c>
      <c r="H11" s="17">
        <f>F11*VLOOKUP(G11,'Skala Nilai'!$A$2:$B$11,2,FALSE)</f>
        <v>0</v>
      </c>
      <c r="I11" s="12"/>
    </row>
    <row r="12" spans="1:9" ht="15.75">
      <c r="A12" s="17">
        <v>4</v>
      </c>
      <c r="B12" s="18" t="s">
        <v>7</v>
      </c>
      <c r="C12" s="18" t="s">
        <v>8</v>
      </c>
      <c r="D12" s="17">
        <v>3</v>
      </c>
      <c r="E12" s="17"/>
      <c r="F12" s="17">
        <f t="shared" si="0"/>
        <v>3</v>
      </c>
      <c r="G12" s="9" t="s">
        <v>271</v>
      </c>
      <c r="H12" s="17">
        <f>F12*VLOOKUP(G12,'Skala Nilai'!$A$2:$B$11,2,FALSE)</f>
        <v>0</v>
      </c>
      <c r="I12" s="12"/>
    </row>
    <row r="13" spans="1:9" ht="15.75">
      <c r="A13" s="17">
        <v>5</v>
      </c>
      <c r="B13" s="18" t="s">
        <v>337</v>
      </c>
      <c r="C13" s="18" t="s">
        <v>195</v>
      </c>
      <c r="D13" s="17">
        <v>2</v>
      </c>
      <c r="E13" s="17"/>
      <c r="F13" s="17">
        <f t="shared" si="0"/>
        <v>2</v>
      </c>
      <c r="G13" s="9" t="s">
        <v>271</v>
      </c>
      <c r="H13" s="17">
        <f>F13*VLOOKUP(G13,'Skala Nilai'!$A$2:$B$11,2,FALSE)</f>
        <v>0</v>
      </c>
      <c r="I13" s="12"/>
    </row>
    <row r="14" spans="1:9" ht="15.75">
      <c r="A14" s="17">
        <v>6</v>
      </c>
      <c r="B14" s="18" t="s">
        <v>284</v>
      </c>
      <c r="C14" s="18" t="s">
        <v>196</v>
      </c>
      <c r="D14" s="17">
        <v>2</v>
      </c>
      <c r="E14" s="17">
        <v>2</v>
      </c>
      <c r="F14" s="17">
        <f t="shared" si="0"/>
        <v>4</v>
      </c>
      <c r="G14" s="9" t="s">
        <v>271</v>
      </c>
      <c r="H14" s="17">
        <f>F14*VLOOKUP(G14,'Skala Nilai'!$A$2:$B$11,2,FALSE)</f>
        <v>0</v>
      </c>
      <c r="I14" s="12"/>
    </row>
    <row r="15" spans="1:9" ht="15.75">
      <c r="A15" s="17">
        <v>7</v>
      </c>
      <c r="B15" s="18" t="s">
        <v>286</v>
      </c>
      <c r="C15" s="18" t="s">
        <v>197</v>
      </c>
      <c r="D15" s="17">
        <v>2</v>
      </c>
      <c r="E15" s="17"/>
      <c r="F15" s="17">
        <f t="shared" si="0"/>
        <v>2</v>
      </c>
      <c r="G15" s="9" t="s">
        <v>271</v>
      </c>
      <c r="H15" s="17">
        <f>F15*VLOOKUP(G15,'Skala Nilai'!$A$2:$B$11,2,FALSE)</f>
        <v>0</v>
      </c>
      <c r="I15" s="12"/>
    </row>
    <row r="16" spans="1:9" ht="15.75">
      <c r="A16" s="17">
        <v>8</v>
      </c>
      <c r="B16" s="18" t="s">
        <v>287</v>
      </c>
      <c r="C16" s="18" t="s">
        <v>31</v>
      </c>
      <c r="D16" s="17">
        <v>2</v>
      </c>
      <c r="E16" s="17"/>
      <c r="F16" s="17">
        <f t="shared" si="0"/>
        <v>2</v>
      </c>
      <c r="G16" s="9" t="s">
        <v>271</v>
      </c>
      <c r="H16" s="17">
        <f>F16*VLOOKUP(G16,'Skala Nilai'!$A$2:$B$11,2,FALSE)</f>
        <v>0</v>
      </c>
      <c r="I16" s="12"/>
    </row>
    <row r="17" spans="1:9" ht="15.75">
      <c r="A17" s="17"/>
      <c r="B17" s="17"/>
      <c r="C17" s="19"/>
      <c r="D17" s="17">
        <f>SUM(D9:D16)</f>
        <v>16</v>
      </c>
      <c r="E17" s="17">
        <f>SUM(E9:E16)</f>
        <v>2</v>
      </c>
      <c r="F17" s="17">
        <f>SUM(F9:F16)</f>
        <v>18</v>
      </c>
      <c r="G17" s="17"/>
      <c r="H17" s="17"/>
      <c r="I17" s="12"/>
    </row>
    <row r="18" spans="1:9">
      <c r="A18" s="12"/>
      <c r="B18" s="20"/>
      <c r="C18" s="20"/>
      <c r="D18" s="20"/>
      <c r="E18" s="20"/>
      <c r="F18" s="20"/>
      <c r="G18" s="12"/>
      <c r="H18" s="12"/>
      <c r="I18" s="12"/>
    </row>
    <row r="19" spans="1:9" ht="15.75">
      <c r="A19" s="12"/>
      <c r="B19" s="15" t="s">
        <v>133</v>
      </c>
      <c r="C19" s="16"/>
      <c r="D19" s="16"/>
      <c r="E19" s="16"/>
      <c r="F19" s="16"/>
      <c r="G19" s="12"/>
      <c r="H19" s="12"/>
      <c r="I19" s="12"/>
    </row>
    <row r="20" spans="1:9" ht="15.75" customHeight="1">
      <c r="A20" s="69" t="s">
        <v>187</v>
      </c>
      <c r="B20" s="69" t="s">
        <v>121</v>
      </c>
      <c r="C20" s="69" t="s">
        <v>122</v>
      </c>
      <c r="D20" s="70" t="s">
        <v>120</v>
      </c>
      <c r="E20" s="70"/>
      <c r="F20" s="70"/>
      <c r="G20" s="69" t="s">
        <v>265</v>
      </c>
      <c r="H20" s="69" t="s">
        <v>270</v>
      </c>
      <c r="I20" s="12"/>
    </row>
    <row r="21" spans="1:9" ht="15.75">
      <c r="A21" s="69"/>
      <c r="B21" s="69"/>
      <c r="C21" s="69"/>
      <c r="D21" s="29" t="s">
        <v>124</v>
      </c>
      <c r="E21" s="29" t="s">
        <v>125</v>
      </c>
      <c r="F21" s="29" t="s">
        <v>126</v>
      </c>
      <c r="G21" s="69"/>
      <c r="H21" s="69"/>
      <c r="I21" s="12"/>
    </row>
    <row r="22" spans="1:9" ht="15.75">
      <c r="A22" s="17">
        <v>1</v>
      </c>
      <c r="B22" s="18" t="s">
        <v>20</v>
      </c>
      <c r="C22" s="18" t="s">
        <v>21</v>
      </c>
      <c r="D22" s="17">
        <v>2</v>
      </c>
      <c r="E22" s="17"/>
      <c r="F22" s="17">
        <f t="shared" ref="F22:F27" si="1">D22+E22</f>
        <v>2</v>
      </c>
      <c r="G22" s="9" t="s">
        <v>271</v>
      </c>
      <c r="H22" s="17">
        <f>F22*VLOOKUP(G22,'Skala Nilai'!$A$2:$B$11,2,FALSE)</f>
        <v>0</v>
      </c>
      <c r="I22" s="12"/>
    </row>
    <row r="23" spans="1:9" ht="15.75">
      <c r="A23" s="17">
        <v>2</v>
      </c>
      <c r="B23" s="18" t="s">
        <v>288</v>
      </c>
      <c r="C23" s="18" t="s">
        <v>198</v>
      </c>
      <c r="D23" s="17">
        <v>2</v>
      </c>
      <c r="E23" s="17">
        <v>2</v>
      </c>
      <c r="F23" s="17">
        <f t="shared" si="1"/>
        <v>4</v>
      </c>
      <c r="G23" s="9" t="s">
        <v>271</v>
      </c>
      <c r="H23" s="17">
        <f>F23*VLOOKUP(G23,'Skala Nilai'!$A$2:$B$11,2,FALSE)</f>
        <v>0</v>
      </c>
      <c r="I23" s="12"/>
    </row>
    <row r="24" spans="1:9" ht="15.75">
      <c r="A24" s="17">
        <v>3</v>
      </c>
      <c r="B24" s="18" t="s">
        <v>291</v>
      </c>
      <c r="C24" s="18" t="s">
        <v>199</v>
      </c>
      <c r="D24" s="17">
        <v>2</v>
      </c>
      <c r="E24" s="17">
        <v>2</v>
      </c>
      <c r="F24" s="17">
        <f t="shared" si="1"/>
        <v>4</v>
      </c>
      <c r="G24" s="9" t="s">
        <v>271</v>
      </c>
      <c r="H24" s="17">
        <f>F24*VLOOKUP(G24,'Skala Nilai'!$A$2:$B$11,2,FALSE)</f>
        <v>0</v>
      </c>
      <c r="I24" s="12"/>
    </row>
    <row r="25" spans="1:9" ht="15.75">
      <c r="A25" s="17">
        <v>4</v>
      </c>
      <c r="B25" s="18" t="s">
        <v>290</v>
      </c>
      <c r="C25" s="18" t="s">
        <v>200</v>
      </c>
      <c r="D25" s="17">
        <v>2</v>
      </c>
      <c r="E25" s="17"/>
      <c r="F25" s="17">
        <f t="shared" si="1"/>
        <v>2</v>
      </c>
      <c r="G25" s="9" t="s">
        <v>271</v>
      </c>
      <c r="H25" s="17">
        <f>F25*VLOOKUP(G25,'Skala Nilai'!$A$2:$B$11,2,FALSE)</f>
        <v>0</v>
      </c>
      <c r="I25" s="12"/>
    </row>
    <row r="26" spans="1:9" ht="15.75">
      <c r="A26" s="17">
        <v>5</v>
      </c>
      <c r="B26" s="18" t="s">
        <v>289</v>
      </c>
      <c r="C26" s="18" t="s">
        <v>201</v>
      </c>
      <c r="D26" s="17">
        <v>2</v>
      </c>
      <c r="E26" s="17">
        <v>2</v>
      </c>
      <c r="F26" s="17">
        <f t="shared" si="1"/>
        <v>4</v>
      </c>
      <c r="G26" s="9" t="s">
        <v>271</v>
      </c>
      <c r="H26" s="17">
        <f>F26*VLOOKUP(G26,'Skala Nilai'!$A$2:$B$11,2,FALSE)</f>
        <v>0</v>
      </c>
      <c r="I26" s="12"/>
    </row>
    <row r="27" spans="1:9" ht="15.75">
      <c r="A27" s="17">
        <v>6</v>
      </c>
      <c r="B27" s="18" t="s">
        <v>3</v>
      </c>
      <c r="C27" s="18" t="s">
        <v>4</v>
      </c>
      <c r="D27" s="17">
        <v>2</v>
      </c>
      <c r="E27" s="17"/>
      <c r="F27" s="17">
        <f t="shared" si="1"/>
        <v>2</v>
      </c>
      <c r="G27" s="9" t="s">
        <v>271</v>
      </c>
      <c r="H27" s="17">
        <f>F27*VLOOKUP(G27,'Skala Nilai'!$A$2:$B$11,2,FALSE)</f>
        <v>0</v>
      </c>
      <c r="I27" s="12"/>
    </row>
    <row r="28" spans="1:9" ht="15.75">
      <c r="A28" s="17"/>
      <c r="B28" s="18"/>
      <c r="C28" s="18"/>
      <c r="D28" s="17"/>
      <c r="E28" s="17"/>
      <c r="F28" s="17"/>
      <c r="G28" s="17"/>
      <c r="H28" s="17"/>
      <c r="I28" s="12"/>
    </row>
    <row r="29" spans="1:9" ht="15.75">
      <c r="A29" s="18"/>
      <c r="B29" s="18"/>
      <c r="C29" s="19"/>
      <c r="D29" s="17">
        <f>SUM(D22:D28)</f>
        <v>12</v>
      </c>
      <c r="E29" s="17">
        <f>SUM(E22:E28)</f>
        <v>6</v>
      </c>
      <c r="F29" s="17">
        <f>SUM(F22:F28)</f>
        <v>18</v>
      </c>
      <c r="G29" s="17"/>
      <c r="H29" s="17"/>
      <c r="I29" s="12"/>
    </row>
    <row r="30" spans="1:9">
      <c r="A30" s="12"/>
      <c r="B30" s="20"/>
      <c r="C30" s="20"/>
      <c r="D30" s="20"/>
      <c r="E30" s="20"/>
      <c r="F30" s="20"/>
      <c r="G30" s="12"/>
      <c r="H30" s="12"/>
      <c r="I30" s="12"/>
    </row>
    <row r="31" spans="1:9">
      <c r="A31" s="12"/>
      <c r="B31" s="20"/>
      <c r="C31" s="20"/>
      <c r="D31" s="20"/>
      <c r="E31" s="20"/>
      <c r="F31" s="20"/>
      <c r="G31" s="12"/>
      <c r="H31" s="12"/>
      <c r="I31" s="12"/>
    </row>
    <row r="32" spans="1:9" ht="15.75">
      <c r="A32" s="12"/>
      <c r="B32" s="15" t="s">
        <v>141</v>
      </c>
      <c r="C32" s="16"/>
      <c r="D32" s="16"/>
      <c r="E32" s="16"/>
      <c r="F32" s="16"/>
      <c r="G32" s="12"/>
      <c r="H32" s="12"/>
      <c r="I32" s="12"/>
    </row>
    <row r="33" spans="1:9" ht="15.75" customHeight="1">
      <c r="A33" s="71" t="s">
        <v>187</v>
      </c>
      <c r="B33" s="71" t="s">
        <v>121</v>
      </c>
      <c r="C33" s="71" t="s">
        <v>122</v>
      </c>
      <c r="D33" s="73" t="s">
        <v>120</v>
      </c>
      <c r="E33" s="74"/>
      <c r="F33" s="75"/>
      <c r="G33" s="69" t="s">
        <v>265</v>
      </c>
      <c r="H33" s="69" t="s">
        <v>270</v>
      </c>
      <c r="I33" s="12"/>
    </row>
    <row r="34" spans="1:9" ht="15.75">
      <c r="A34" s="72"/>
      <c r="B34" s="72"/>
      <c r="C34" s="72"/>
      <c r="D34" s="29" t="s">
        <v>124</v>
      </c>
      <c r="E34" s="29" t="s">
        <v>125</v>
      </c>
      <c r="F34" s="29" t="s">
        <v>126</v>
      </c>
      <c r="G34" s="69"/>
      <c r="H34" s="69"/>
      <c r="I34" s="12"/>
    </row>
    <row r="35" spans="1:9" ht="15.75">
      <c r="A35" s="17">
        <v>1</v>
      </c>
      <c r="B35" s="18" t="s">
        <v>293</v>
      </c>
      <c r="C35" s="18" t="s">
        <v>202</v>
      </c>
      <c r="D35" s="17">
        <v>2</v>
      </c>
      <c r="E35" s="17">
        <v>2</v>
      </c>
      <c r="F35" s="17">
        <f t="shared" ref="F35:F40" si="2">D35+E35</f>
        <v>4</v>
      </c>
      <c r="G35" s="9" t="s">
        <v>271</v>
      </c>
      <c r="H35" s="17">
        <f>F35*VLOOKUP(G35,'Skala Nilai'!$A$2:$B$11,2,FALSE)</f>
        <v>0</v>
      </c>
      <c r="I35" s="12"/>
    </row>
    <row r="36" spans="1:9" ht="15.75">
      <c r="A36" s="17">
        <v>2</v>
      </c>
      <c r="B36" s="18" t="s">
        <v>292</v>
      </c>
      <c r="C36" s="18" t="s">
        <v>203</v>
      </c>
      <c r="D36" s="17">
        <v>3</v>
      </c>
      <c r="E36" s="17"/>
      <c r="F36" s="17">
        <f t="shared" si="2"/>
        <v>3</v>
      </c>
      <c r="G36" s="9" t="s">
        <v>271</v>
      </c>
      <c r="H36" s="17">
        <f>F36*VLOOKUP(G36,'Skala Nilai'!$A$2:$B$11,2,FALSE)</f>
        <v>0</v>
      </c>
      <c r="I36" s="12"/>
    </row>
    <row r="37" spans="1:9" ht="15.75">
      <c r="A37" s="17">
        <v>3</v>
      </c>
      <c r="B37" s="18" t="s">
        <v>295</v>
      </c>
      <c r="C37" s="18" t="s">
        <v>204</v>
      </c>
      <c r="D37" s="17">
        <v>3</v>
      </c>
      <c r="E37" s="17">
        <v>1</v>
      </c>
      <c r="F37" s="17">
        <f t="shared" si="2"/>
        <v>4</v>
      </c>
      <c r="G37" s="9" t="s">
        <v>271</v>
      </c>
      <c r="H37" s="17">
        <f>F37*VLOOKUP(G37,'Skala Nilai'!$A$2:$B$11,2,FALSE)</f>
        <v>0</v>
      </c>
      <c r="I37" s="12"/>
    </row>
    <row r="38" spans="1:9" ht="15.75">
      <c r="A38" s="17">
        <v>4</v>
      </c>
      <c r="B38" s="18" t="s">
        <v>294</v>
      </c>
      <c r="C38" s="18" t="s">
        <v>205</v>
      </c>
      <c r="D38" s="17">
        <v>3</v>
      </c>
      <c r="E38" s="17"/>
      <c r="F38" s="17">
        <f t="shared" si="2"/>
        <v>3</v>
      </c>
      <c r="G38" s="9" t="s">
        <v>271</v>
      </c>
      <c r="H38" s="17">
        <f>F38*VLOOKUP(G38,'Skala Nilai'!$A$2:$B$11,2,FALSE)</f>
        <v>0</v>
      </c>
      <c r="I38" s="12"/>
    </row>
    <row r="39" spans="1:9" ht="15.75">
      <c r="A39" s="17">
        <v>5</v>
      </c>
      <c r="B39" s="18" t="s">
        <v>297</v>
      </c>
      <c r="C39" s="18" t="s">
        <v>206</v>
      </c>
      <c r="D39" s="17">
        <v>3</v>
      </c>
      <c r="E39" s="17"/>
      <c r="F39" s="17">
        <f t="shared" si="2"/>
        <v>3</v>
      </c>
      <c r="G39" s="9" t="s">
        <v>271</v>
      </c>
      <c r="H39" s="17">
        <f>F39*VLOOKUP(G39,'Skala Nilai'!$A$2:$B$11,2,FALSE)</f>
        <v>0</v>
      </c>
      <c r="I39" s="12"/>
    </row>
    <row r="40" spans="1:9" ht="15.75">
      <c r="A40" s="17">
        <v>6</v>
      </c>
      <c r="B40" s="18" t="s">
        <v>296</v>
      </c>
      <c r="C40" s="18" t="s">
        <v>207</v>
      </c>
      <c r="D40" s="17">
        <v>2</v>
      </c>
      <c r="E40" s="17">
        <v>1</v>
      </c>
      <c r="F40" s="17">
        <f t="shared" si="2"/>
        <v>3</v>
      </c>
      <c r="G40" s="9" t="s">
        <v>271</v>
      </c>
      <c r="H40" s="17">
        <f>F40*VLOOKUP(G40,'Skala Nilai'!$A$2:$B$11,2,FALSE)</f>
        <v>0</v>
      </c>
      <c r="I40" s="12"/>
    </row>
    <row r="41" spans="1:9" ht="15.75">
      <c r="A41" s="17"/>
      <c r="B41" s="18"/>
      <c r="C41" s="18"/>
      <c r="D41" s="17"/>
      <c r="E41" s="17"/>
      <c r="F41" s="17"/>
      <c r="G41" s="17"/>
      <c r="H41" s="17"/>
      <c r="I41" s="12"/>
    </row>
    <row r="42" spans="1:9" ht="15.75">
      <c r="A42" s="18"/>
      <c r="B42" s="18"/>
      <c r="C42" s="19"/>
      <c r="D42" s="17">
        <f>SUM(D35:D41)</f>
        <v>16</v>
      </c>
      <c r="E42" s="17">
        <f t="shared" ref="E42" si="3">SUM(E35:E41)</f>
        <v>4</v>
      </c>
      <c r="F42" s="17">
        <f>SUM(F35:F41)</f>
        <v>20</v>
      </c>
      <c r="G42" s="17"/>
      <c r="H42" s="17"/>
      <c r="I42" s="12"/>
    </row>
    <row r="43" spans="1:9">
      <c r="A43" s="12"/>
      <c r="B43" s="20"/>
      <c r="C43" s="20"/>
      <c r="D43" s="20"/>
      <c r="E43" s="20"/>
      <c r="F43" s="20"/>
      <c r="G43" s="12"/>
      <c r="H43" s="12"/>
      <c r="I43" s="12"/>
    </row>
    <row r="44" spans="1:9">
      <c r="A44" s="12"/>
      <c r="B44" s="21"/>
      <c r="C44" s="21"/>
      <c r="D44" s="21"/>
      <c r="E44" s="21"/>
      <c r="F44" s="21"/>
      <c r="G44" s="12"/>
      <c r="H44" s="12"/>
      <c r="I44" s="12"/>
    </row>
    <row r="45" spans="1:9" ht="15.75">
      <c r="A45" s="12"/>
      <c r="B45" s="15" t="s">
        <v>149</v>
      </c>
      <c r="C45" s="16"/>
      <c r="D45" s="16"/>
      <c r="E45" s="16"/>
      <c r="F45" s="16"/>
      <c r="G45" s="12"/>
      <c r="H45" s="12"/>
      <c r="I45" s="12"/>
    </row>
    <row r="46" spans="1:9" ht="15.75" customHeight="1">
      <c r="A46" s="69" t="s">
        <v>187</v>
      </c>
      <c r="B46" s="69" t="s">
        <v>121</v>
      </c>
      <c r="C46" s="69" t="s">
        <v>122</v>
      </c>
      <c r="D46" s="70" t="s">
        <v>120</v>
      </c>
      <c r="E46" s="70"/>
      <c r="F46" s="70"/>
      <c r="G46" s="69" t="s">
        <v>265</v>
      </c>
      <c r="H46" s="69" t="s">
        <v>270</v>
      </c>
      <c r="I46" s="12"/>
    </row>
    <row r="47" spans="1:9" ht="15.75">
      <c r="A47" s="69"/>
      <c r="B47" s="69"/>
      <c r="C47" s="69"/>
      <c r="D47" s="29" t="s">
        <v>124</v>
      </c>
      <c r="E47" s="29" t="s">
        <v>125</v>
      </c>
      <c r="F47" s="29" t="s">
        <v>126</v>
      </c>
      <c r="G47" s="69"/>
      <c r="H47" s="69"/>
      <c r="I47" s="12"/>
    </row>
    <row r="48" spans="1:9" ht="15.75">
      <c r="A48" s="17">
        <v>1</v>
      </c>
      <c r="B48" s="18" t="s">
        <v>300</v>
      </c>
      <c r="C48" s="18" t="s">
        <v>208</v>
      </c>
      <c r="D48" s="17">
        <v>2</v>
      </c>
      <c r="E48" s="17">
        <v>1</v>
      </c>
      <c r="F48" s="17">
        <f t="shared" ref="F48:F54" si="4">D48+E48</f>
        <v>3</v>
      </c>
      <c r="G48" s="9" t="s">
        <v>271</v>
      </c>
      <c r="H48" s="17">
        <f>F48*VLOOKUP(G48,'Skala Nilai'!$A$2:$B$11,2,FALSE)</f>
        <v>0</v>
      </c>
      <c r="I48" s="12"/>
    </row>
    <row r="49" spans="1:9" ht="15.75">
      <c r="A49" s="17">
        <v>2</v>
      </c>
      <c r="B49" s="18" t="s">
        <v>298</v>
      </c>
      <c r="C49" s="18" t="s">
        <v>209</v>
      </c>
      <c r="D49" s="17">
        <v>2</v>
      </c>
      <c r="E49" s="17">
        <v>1</v>
      </c>
      <c r="F49" s="17">
        <f t="shared" si="4"/>
        <v>3</v>
      </c>
      <c r="G49" s="9" t="s">
        <v>271</v>
      </c>
      <c r="H49" s="17">
        <f>F49*VLOOKUP(G49,'Skala Nilai'!$A$2:$B$11,2,FALSE)</f>
        <v>0</v>
      </c>
      <c r="I49" s="12"/>
    </row>
    <row r="50" spans="1:9" ht="15.75">
      <c r="A50" s="17">
        <v>3</v>
      </c>
      <c r="B50" s="18" t="s">
        <v>302</v>
      </c>
      <c r="C50" s="18" t="s">
        <v>61</v>
      </c>
      <c r="D50" s="17">
        <v>3</v>
      </c>
      <c r="E50" s="17"/>
      <c r="F50" s="17">
        <f t="shared" si="4"/>
        <v>3</v>
      </c>
      <c r="G50" s="9" t="s">
        <v>271</v>
      </c>
      <c r="H50" s="17">
        <f>F50*VLOOKUP(G50,'Skala Nilai'!$A$2:$B$11,2,FALSE)</f>
        <v>0</v>
      </c>
      <c r="I50" s="12"/>
    </row>
    <row r="51" spans="1:9" ht="15.75">
      <c r="A51" s="17">
        <v>4</v>
      </c>
      <c r="B51" s="18" t="s">
        <v>299</v>
      </c>
      <c r="C51" s="18" t="s">
        <v>210</v>
      </c>
      <c r="D51" s="17">
        <v>2</v>
      </c>
      <c r="E51" s="17"/>
      <c r="F51" s="17">
        <f t="shared" si="4"/>
        <v>2</v>
      </c>
      <c r="G51" s="9" t="s">
        <v>271</v>
      </c>
      <c r="H51" s="17">
        <f>F51*VLOOKUP(G51,'Skala Nilai'!$A$2:$B$11,2,FALSE)</f>
        <v>0</v>
      </c>
      <c r="I51" s="12"/>
    </row>
    <row r="52" spans="1:9" ht="15.75">
      <c r="A52" s="18">
        <v>5</v>
      </c>
      <c r="B52" s="18" t="s">
        <v>305</v>
      </c>
      <c r="C52" s="18" t="s">
        <v>211</v>
      </c>
      <c r="D52" s="17">
        <v>2</v>
      </c>
      <c r="E52" s="17">
        <v>1</v>
      </c>
      <c r="F52" s="17">
        <f t="shared" si="4"/>
        <v>3</v>
      </c>
      <c r="G52" s="9" t="s">
        <v>271</v>
      </c>
      <c r="H52" s="17">
        <f>F52*VLOOKUP(G52,'Skala Nilai'!$A$2:$B$11,2,FALSE)</f>
        <v>0</v>
      </c>
      <c r="I52" s="12"/>
    </row>
    <row r="53" spans="1:9" ht="15.75">
      <c r="A53" s="18">
        <v>6</v>
      </c>
      <c r="B53" s="18" t="str">
        <f>VLOOKUP(C53,$C$110:$G$134,5,FALSE)</f>
        <v>CSXXXX</v>
      </c>
      <c r="C53" s="10" t="s">
        <v>192</v>
      </c>
      <c r="D53" s="17">
        <f>VLOOKUP(B53,$B$110:$D$134,3,FALSE)</f>
        <v>0</v>
      </c>
      <c r="E53" s="17"/>
      <c r="F53" s="17">
        <f>D53+E53</f>
        <v>0</v>
      </c>
      <c r="G53" s="9" t="s">
        <v>271</v>
      </c>
      <c r="H53" s="17">
        <f>F53*VLOOKUP(G53,'Skala Nilai'!$A$2:$B$11,2,FALSE)</f>
        <v>0</v>
      </c>
      <c r="I53" s="12"/>
    </row>
    <row r="54" spans="1:9" ht="15.75">
      <c r="A54" s="18">
        <v>7</v>
      </c>
      <c r="B54" s="18" t="s">
        <v>301</v>
      </c>
      <c r="C54" s="18" t="s">
        <v>212</v>
      </c>
      <c r="D54" s="17">
        <v>3</v>
      </c>
      <c r="E54" s="17"/>
      <c r="F54" s="17">
        <f t="shared" si="4"/>
        <v>3</v>
      </c>
      <c r="G54" s="9" t="s">
        <v>271</v>
      </c>
      <c r="H54" s="17">
        <f>F54*VLOOKUP(G54,'Skala Nilai'!$A$2:$B$11,2,FALSE)</f>
        <v>0</v>
      </c>
      <c r="I54" s="12"/>
    </row>
    <row r="55" spans="1:9" ht="15.75">
      <c r="A55" s="18"/>
      <c r="B55" s="18"/>
      <c r="C55" s="19"/>
      <c r="D55" s="17">
        <f>SUM(D48:D54)</f>
        <v>14</v>
      </c>
      <c r="E55" s="17">
        <f>SUM(E48:E54)</f>
        <v>3</v>
      </c>
      <c r="F55" s="17">
        <f>SUM(F48:F54)</f>
        <v>17</v>
      </c>
      <c r="G55" s="17"/>
      <c r="H55" s="17"/>
      <c r="I55" s="12"/>
    </row>
    <row r="56" spans="1:9">
      <c r="A56" s="12"/>
      <c r="B56" s="20"/>
      <c r="C56" s="20"/>
      <c r="D56" s="20"/>
      <c r="E56" s="20"/>
      <c r="F56" s="20"/>
      <c r="G56" s="12"/>
      <c r="H56" s="12"/>
      <c r="I56" s="12"/>
    </row>
    <row r="57" spans="1:9">
      <c r="A57" s="12"/>
      <c r="B57" s="20"/>
      <c r="C57" s="20"/>
      <c r="D57" s="20"/>
      <c r="E57" s="20"/>
      <c r="F57" s="20"/>
      <c r="G57" s="12"/>
      <c r="H57" s="12"/>
      <c r="I57" s="12"/>
    </row>
    <row r="58" spans="1:9" ht="15.75">
      <c r="A58" s="12"/>
      <c r="B58" s="15" t="s">
        <v>157</v>
      </c>
      <c r="C58" s="16"/>
      <c r="D58" s="16"/>
      <c r="E58" s="16"/>
      <c r="F58" s="16"/>
      <c r="G58" s="12"/>
      <c r="H58" s="12"/>
      <c r="I58" s="12"/>
    </row>
    <row r="59" spans="1:9" ht="15.75" customHeight="1">
      <c r="A59" s="69" t="s">
        <v>187</v>
      </c>
      <c r="B59" s="69" t="s">
        <v>121</v>
      </c>
      <c r="C59" s="69" t="s">
        <v>122</v>
      </c>
      <c r="D59" s="70" t="s">
        <v>120</v>
      </c>
      <c r="E59" s="70"/>
      <c r="F59" s="70"/>
      <c r="G59" s="69" t="s">
        <v>265</v>
      </c>
      <c r="H59" s="69" t="s">
        <v>270</v>
      </c>
      <c r="I59" s="12"/>
    </row>
    <row r="60" spans="1:9" ht="15.75">
      <c r="A60" s="69"/>
      <c r="B60" s="69"/>
      <c r="C60" s="69"/>
      <c r="D60" s="29" t="s">
        <v>124</v>
      </c>
      <c r="E60" s="29" t="s">
        <v>125</v>
      </c>
      <c r="F60" s="29" t="s">
        <v>126</v>
      </c>
      <c r="G60" s="69"/>
      <c r="H60" s="69"/>
      <c r="I60" s="12"/>
    </row>
    <row r="61" spans="1:9" ht="15.75">
      <c r="A61" s="17">
        <v>1</v>
      </c>
      <c r="B61" s="18" t="s">
        <v>311</v>
      </c>
      <c r="C61" s="18" t="s">
        <v>213</v>
      </c>
      <c r="D61" s="17">
        <v>2</v>
      </c>
      <c r="E61" s="17"/>
      <c r="F61" s="17">
        <f t="shared" ref="F61:F67" si="5">IF(D61+E61 &gt; 0,D61+E61,"")</f>
        <v>2</v>
      </c>
      <c r="G61" s="9" t="s">
        <v>271</v>
      </c>
      <c r="H61" s="17">
        <f>F61*VLOOKUP(G61,'Skala Nilai'!$A$2:$B$11,2,FALSE)</f>
        <v>0</v>
      </c>
      <c r="I61" s="12"/>
    </row>
    <row r="62" spans="1:9" ht="15.75">
      <c r="A62" s="17">
        <v>2</v>
      </c>
      <c r="B62" s="18" t="s">
        <v>309</v>
      </c>
      <c r="C62" s="18" t="s">
        <v>38</v>
      </c>
      <c r="D62" s="17">
        <v>3</v>
      </c>
      <c r="E62" s="17"/>
      <c r="F62" s="17">
        <f t="shared" si="5"/>
        <v>3</v>
      </c>
      <c r="G62" s="9" t="s">
        <v>271</v>
      </c>
      <c r="H62" s="17">
        <f>F62*VLOOKUP(G62,'Skala Nilai'!$A$2:$B$11,2,FALSE)</f>
        <v>0</v>
      </c>
      <c r="I62" s="12"/>
    </row>
    <row r="63" spans="1:9" ht="15.75">
      <c r="A63" s="17">
        <v>3</v>
      </c>
      <c r="B63" s="18" t="s">
        <v>315</v>
      </c>
      <c r="C63" s="18" t="s">
        <v>214</v>
      </c>
      <c r="D63" s="17">
        <v>2</v>
      </c>
      <c r="E63" s="17">
        <v>1</v>
      </c>
      <c r="F63" s="17">
        <f t="shared" si="5"/>
        <v>3</v>
      </c>
      <c r="G63" s="9" t="s">
        <v>271</v>
      </c>
      <c r="H63" s="17">
        <f>F63*VLOOKUP(G63,'Skala Nilai'!$A$2:$B$11,2,FALSE)</f>
        <v>0</v>
      </c>
      <c r="I63" s="12"/>
    </row>
    <row r="64" spans="1:9" ht="15.75">
      <c r="A64" s="17">
        <v>4</v>
      </c>
      <c r="B64" s="18" t="str">
        <f>VLOOKUP(C64,$C$110:$G$134,5,FALSE)</f>
        <v>CSXXXX</v>
      </c>
      <c r="C64" s="10" t="s">
        <v>192</v>
      </c>
      <c r="D64" s="17">
        <f>VLOOKUP(B64,$B$110:$D$134,3,FALSE)</f>
        <v>0</v>
      </c>
      <c r="E64" s="17"/>
      <c r="F64" s="17">
        <f>IF(D64+E64 &gt; 0,D64+E64,0)</f>
        <v>0</v>
      </c>
      <c r="G64" s="9" t="s">
        <v>271</v>
      </c>
      <c r="H64" s="17">
        <f>F64*VLOOKUP(G64,'Skala Nilai'!$A$2:$B$11,2,FALSE)</f>
        <v>0</v>
      </c>
      <c r="I64" s="12"/>
    </row>
    <row r="65" spans="1:9" ht="15.75">
      <c r="A65" s="17">
        <v>5</v>
      </c>
      <c r="B65" s="18" t="str">
        <f>VLOOKUP(C65,$C$110:$G$134,5,FALSE)</f>
        <v>CSXXXX</v>
      </c>
      <c r="C65" s="10" t="s">
        <v>192</v>
      </c>
      <c r="D65" s="17">
        <f>VLOOKUP(B65,$B$110:$D$134,3,FALSE)</f>
        <v>0</v>
      </c>
      <c r="E65" s="17"/>
      <c r="F65" s="17">
        <f>IF(D65+E65 &gt; 0,D65+E65,0)</f>
        <v>0</v>
      </c>
      <c r="G65" s="9" t="s">
        <v>271</v>
      </c>
      <c r="H65" s="17">
        <f>F65*VLOOKUP(G65,'Skala Nilai'!$A$2:$B$11,2,FALSE)</f>
        <v>0</v>
      </c>
      <c r="I65" s="12"/>
    </row>
    <row r="66" spans="1:9" ht="15.75">
      <c r="A66" s="17">
        <v>6</v>
      </c>
      <c r="B66" s="18" t="s">
        <v>18</v>
      </c>
      <c r="C66" s="18" t="s">
        <v>19</v>
      </c>
      <c r="D66" s="17">
        <v>2</v>
      </c>
      <c r="E66" s="17"/>
      <c r="F66" s="17">
        <f t="shared" si="5"/>
        <v>2</v>
      </c>
      <c r="G66" s="9" t="s">
        <v>271</v>
      </c>
      <c r="H66" s="17">
        <f>F66*VLOOKUP(G66,'Skala Nilai'!$A$2:$B$11,2,FALSE)</f>
        <v>0</v>
      </c>
      <c r="I66" s="12"/>
    </row>
    <row r="67" spans="1:9" ht="15.75">
      <c r="A67" s="17"/>
      <c r="B67" s="18" t="s">
        <v>310</v>
      </c>
      <c r="C67" s="18" t="s">
        <v>215</v>
      </c>
      <c r="D67" s="17">
        <v>2</v>
      </c>
      <c r="E67" s="17">
        <v>2</v>
      </c>
      <c r="F67" s="17">
        <f t="shared" si="5"/>
        <v>4</v>
      </c>
      <c r="G67" s="9" t="s">
        <v>271</v>
      </c>
      <c r="H67" s="17">
        <f>F67*VLOOKUP(G67,'Skala Nilai'!$A$2:$B$11,2,FALSE)</f>
        <v>0</v>
      </c>
      <c r="I67" s="12"/>
    </row>
    <row r="68" spans="1:9" ht="15.75">
      <c r="A68" s="17"/>
      <c r="B68" s="18"/>
      <c r="C68" s="18"/>
      <c r="D68" s="17"/>
      <c r="E68" s="17"/>
      <c r="F68" s="17"/>
      <c r="G68" s="17"/>
      <c r="H68" s="17"/>
      <c r="I68" s="12"/>
    </row>
    <row r="69" spans="1:9" ht="15.75">
      <c r="A69" s="18"/>
      <c r="B69" s="18"/>
      <c r="C69" s="19"/>
      <c r="D69" s="17">
        <f>SUM(D61:D67)</f>
        <v>11</v>
      </c>
      <c r="E69" s="17">
        <f>SUM(E61:E67)</f>
        <v>3</v>
      </c>
      <c r="F69" s="17">
        <f>SUM(F61:F67)</f>
        <v>14</v>
      </c>
      <c r="G69" s="17"/>
      <c r="H69" s="17"/>
      <c r="I69" s="12"/>
    </row>
    <row r="70" spans="1:9">
      <c r="A70" s="12"/>
      <c r="B70" s="22"/>
      <c r="C70" s="20"/>
      <c r="D70" s="20"/>
      <c r="E70" s="20"/>
      <c r="F70" s="20"/>
      <c r="G70" s="12"/>
      <c r="H70" s="12"/>
      <c r="I70" s="12"/>
    </row>
    <row r="71" spans="1:9">
      <c r="A71" s="12"/>
      <c r="B71" s="20"/>
      <c r="C71" s="20"/>
      <c r="D71" s="20"/>
      <c r="E71" s="20"/>
      <c r="F71" s="20"/>
      <c r="G71" s="12"/>
      <c r="H71" s="12"/>
      <c r="I71" s="12"/>
    </row>
    <row r="72" spans="1:9" ht="15.75">
      <c r="A72" s="12"/>
      <c r="B72" s="15" t="s">
        <v>163</v>
      </c>
      <c r="C72" s="16"/>
      <c r="D72" s="16"/>
      <c r="E72" s="16"/>
      <c r="F72" s="16"/>
      <c r="G72" s="12"/>
      <c r="H72" s="12"/>
      <c r="I72" s="12"/>
    </row>
    <row r="73" spans="1:9" ht="15.75" customHeight="1">
      <c r="A73" s="69" t="s">
        <v>187</v>
      </c>
      <c r="B73" s="69" t="s">
        <v>121</v>
      </c>
      <c r="C73" s="69" t="s">
        <v>122</v>
      </c>
      <c r="D73" s="70" t="s">
        <v>120</v>
      </c>
      <c r="E73" s="70"/>
      <c r="F73" s="70"/>
      <c r="G73" s="69" t="s">
        <v>265</v>
      </c>
      <c r="H73" s="69" t="s">
        <v>270</v>
      </c>
      <c r="I73" s="12"/>
    </row>
    <row r="74" spans="1:9" ht="15.75">
      <c r="A74" s="69"/>
      <c r="B74" s="69"/>
      <c r="C74" s="69"/>
      <c r="D74" s="29" t="s">
        <v>124</v>
      </c>
      <c r="E74" s="29" t="s">
        <v>125</v>
      </c>
      <c r="F74" s="29" t="s">
        <v>126</v>
      </c>
      <c r="G74" s="69"/>
      <c r="H74" s="69"/>
      <c r="I74" s="12"/>
    </row>
    <row r="75" spans="1:9" ht="15.75">
      <c r="A75" s="17">
        <v>1</v>
      </c>
      <c r="B75" s="18" t="s">
        <v>327</v>
      </c>
      <c r="C75" s="18" t="s">
        <v>216</v>
      </c>
      <c r="D75" s="17">
        <v>2</v>
      </c>
      <c r="E75" s="17"/>
      <c r="F75" s="17">
        <f>D75+E75</f>
        <v>2</v>
      </c>
      <c r="G75" s="9" t="s">
        <v>271</v>
      </c>
      <c r="H75" s="17">
        <f>F75*VLOOKUP(G75,'Skala Nilai'!$A$2:$B$11,2,FALSE)</f>
        <v>0</v>
      </c>
      <c r="I75" s="12"/>
    </row>
    <row r="76" spans="1:9" ht="15.75">
      <c r="A76" s="17">
        <v>2</v>
      </c>
      <c r="B76" s="18" t="s">
        <v>323</v>
      </c>
      <c r="C76" s="18" t="s">
        <v>217</v>
      </c>
      <c r="D76" s="17">
        <v>3</v>
      </c>
      <c r="E76" s="17"/>
      <c r="F76" s="17">
        <f t="shared" ref="F76:F82" si="6">D76+E76</f>
        <v>3</v>
      </c>
      <c r="G76" s="9" t="s">
        <v>271</v>
      </c>
      <c r="H76" s="17">
        <f>F76*VLOOKUP(G76,'Skala Nilai'!$A$2:$B$11,2,FALSE)</f>
        <v>0</v>
      </c>
      <c r="I76" s="12"/>
    </row>
    <row r="77" spans="1:9" ht="15.75">
      <c r="A77" s="17">
        <v>3</v>
      </c>
      <c r="B77" s="18" t="s">
        <v>71</v>
      </c>
      <c r="C77" s="18" t="s">
        <v>218</v>
      </c>
      <c r="D77" s="17">
        <v>2</v>
      </c>
      <c r="E77" s="17"/>
      <c r="F77" s="17">
        <f t="shared" si="6"/>
        <v>2</v>
      </c>
      <c r="G77" s="9" t="s">
        <v>271</v>
      </c>
      <c r="H77" s="17">
        <f>F77*VLOOKUP(G77,'Skala Nilai'!$A$2:$B$11,2,FALSE)</f>
        <v>0</v>
      </c>
      <c r="I77" s="12"/>
    </row>
    <row r="78" spans="1:9" ht="15.75">
      <c r="A78" s="17">
        <v>4</v>
      </c>
      <c r="B78" s="18" t="s">
        <v>324</v>
      </c>
      <c r="C78" s="18" t="s">
        <v>219</v>
      </c>
      <c r="D78" s="17">
        <v>3</v>
      </c>
      <c r="E78" s="17"/>
      <c r="F78" s="17">
        <f t="shared" si="6"/>
        <v>3</v>
      </c>
      <c r="G78" s="9" t="s">
        <v>271</v>
      </c>
      <c r="H78" s="17">
        <f>F78*VLOOKUP(G78,'Skala Nilai'!$A$2:$B$11,2,FALSE)</f>
        <v>0</v>
      </c>
      <c r="I78" s="12"/>
    </row>
    <row r="79" spans="1:9" ht="15.75">
      <c r="A79" s="17">
        <v>5</v>
      </c>
      <c r="B79" s="18" t="s">
        <v>325</v>
      </c>
      <c r="C79" s="18" t="s">
        <v>220</v>
      </c>
      <c r="D79" s="17">
        <v>3</v>
      </c>
      <c r="E79" s="17"/>
      <c r="F79" s="17">
        <f t="shared" si="6"/>
        <v>3</v>
      </c>
      <c r="G79" s="9" t="s">
        <v>271</v>
      </c>
      <c r="H79" s="17">
        <f>F79*VLOOKUP(G79,'Skala Nilai'!$A$2:$B$11,2,FALSE)</f>
        <v>0</v>
      </c>
      <c r="I79" s="12"/>
    </row>
    <row r="80" spans="1:9" ht="15.75">
      <c r="A80" s="17">
        <v>6</v>
      </c>
      <c r="B80" s="18" t="str">
        <f>VLOOKUP(C80,$C$110:$G$134,5,FALSE)</f>
        <v>CSXXXX</v>
      </c>
      <c r="C80" s="10" t="s">
        <v>192</v>
      </c>
      <c r="D80" s="17">
        <f>VLOOKUP(B80,$B$110:$D$134,3,FALSE)</f>
        <v>0</v>
      </c>
      <c r="E80" s="17"/>
      <c r="F80" s="17">
        <f>D80+E80</f>
        <v>0</v>
      </c>
      <c r="G80" s="9" t="s">
        <v>259</v>
      </c>
      <c r="H80" s="17">
        <f>F80*VLOOKUP(G80,'Skala Nilai'!$A$2:$B$11,2,FALSE)</f>
        <v>0</v>
      </c>
      <c r="I80" s="12"/>
    </row>
    <row r="81" spans="1:9" ht="15.75">
      <c r="A81" s="17">
        <v>7</v>
      </c>
      <c r="B81" s="18" t="str">
        <f>VLOOKUP(C81,$C$110:$G$134,5,FALSE)</f>
        <v>CSXXXX</v>
      </c>
      <c r="C81" s="10" t="s">
        <v>192</v>
      </c>
      <c r="D81" s="17">
        <f>VLOOKUP(B81,$B$110:$D$134,3,FALSE)</f>
        <v>0</v>
      </c>
      <c r="E81" s="17"/>
      <c r="F81" s="17">
        <f t="shared" si="6"/>
        <v>0</v>
      </c>
      <c r="G81" s="9" t="s">
        <v>271</v>
      </c>
      <c r="H81" s="17">
        <f>F81*VLOOKUP(G81,'Skala Nilai'!$A$2:$B$11,2,FALSE)</f>
        <v>0</v>
      </c>
      <c r="I81" s="12"/>
    </row>
    <row r="82" spans="1:9" ht="15.75">
      <c r="A82" s="17">
        <v>8</v>
      </c>
      <c r="B82" s="18" t="s">
        <v>50</v>
      </c>
      <c r="C82" s="18" t="s">
        <v>51</v>
      </c>
      <c r="D82" s="17">
        <v>2</v>
      </c>
      <c r="E82" s="17"/>
      <c r="F82" s="17">
        <f t="shared" si="6"/>
        <v>2</v>
      </c>
      <c r="G82" s="9" t="s">
        <v>271</v>
      </c>
      <c r="H82" s="17">
        <f>F82*VLOOKUP(G82,'Skala Nilai'!$A$2:$B$11,2,FALSE)</f>
        <v>0</v>
      </c>
      <c r="I82" s="12"/>
    </row>
    <row r="83" spans="1:9" ht="15.75">
      <c r="A83" s="17"/>
      <c r="B83" s="18"/>
      <c r="C83" s="19"/>
      <c r="D83" s="17">
        <f>SUM(D75:D82)</f>
        <v>15</v>
      </c>
      <c r="E83" s="17">
        <f t="shared" ref="E83:F83" si="7">SUM(E75:E82)</f>
        <v>0</v>
      </c>
      <c r="F83" s="17">
        <f t="shared" si="7"/>
        <v>15</v>
      </c>
      <c r="G83" s="17"/>
      <c r="H83" s="17"/>
      <c r="I83" s="12"/>
    </row>
    <row r="84" spans="1:9">
      <c r="A84" s="12"/>
      <c r="B84" s="20"/>
      <c r="C84" s="20"/>
      <c r="D84" s="20"/>
      <c r="E84" s="20"/>
      <c r="F84" s="20"/>
      <c r="G84" s="12"/>
      <c r="H84" s="12"/>
      <c r="I84" s="12"/>
    </row>
    <row r="85" spans="1:9">
      <c r="A85" s="12"/>
      <c r="B85" s="20"/>
      <c r="C85" s="20"/>
      <c r="D85" s="20"/>
      <c r="E85" s="20"/>
      <c r="F85" s="20"/>
      <c r="G85" s="12"/>
      <c r="H85" s="12"/>
      <c r="I85" s="12"/>
    </row>
    <row r="86" spans="1:9" ht="15.75">
      <c r="A86" s="12"/>
      <c r="B86" s="15" t="s">
        <v>170</v>
      </c>
      <c r="C86" s="16"/>
      <c r="D86" s="16"/>
      <c r="E86" s="16"/>
      <c r="F86" s="16"/>
      <c r="G86" s="12"/>
      <c r="H86" s="12"/>
      <c r="I86" s="12"/>
    </row>
    <row r="87" spans="1:9" ht="15.75" customHeight="1">
      <c r="A87" s="69" t="s">
        <v>187</v>
      </c>
      <c r="B87" s="69" t="s">
        <v>121</v>
      </c>
      <c r="C87" s="69" t="s">
        <v>122</v>
      </c>
      <c r="D87" s="70" t="s">
        <v>120</v>
      </c>
      <c r="E87" s="70"/>
      <c r="F87" s="70"/>
      <c r="G87" s="69" t="s">
        <v>265</v>
      </c>
      <c r="H87" s="69" t="s">
        <v>270</v>
      </c>
      <c r="I87" s="12"/>
    </row>
    <row r="88" spans="1:9" ht="15.75">
      <c r="A88" s="69"/>
      <c r="B88" s="69"/>
      <c r="C88" s="69"/>
      <c r="D88" s="29" t="s">
        <v>124</v>
      </c>
      <c r="E88" s="29" t="s">
        <v>125</v>
      </c>
      <c r="F88" s="29" t="s">
        <v>126</v>
      </c>
      <c r="G88" s="69"/>
      <c r="H88" s="69"/>
      <c r="I88" s="12"/>
    </row>
    <row r="89" spans="1:9" ht="15.75">
      <c r="A89" s="17">
        <v>1</v>
      </c>
      <c r="B89" s="18" t="s">
        <v>63</v>
      </c>
      <c r="C89" s="18" t="s">
        <v>64</v>
      </c>
      <c r="D89" s="17">
        <v>2</v>
      </c>
      <c r="E89" s="17"/>
      <c r="F89" s="17">
        <f>D89+E89</f>
        <v>2</v>
      </c>
      <c r="G89" s="9" t="s">
        <v>271</v>
      </c>
      <c r="H89" s="17">
        <f>F89*VLOOKUP(G89,'Skala Nilai'!$A$2:$B$11,2,FALSE)</f>
        <v>0</v>
      </c>
      <c r="I89" s="12"/>
    </row>
    <row r="90" spans="1:9" ht="15.75">
      <c r="A90" s="17">
        <v>2</v>
      </c>
      <c r="B90" s="18" t="s">
        <v>331</v>
      </c>
      <c r="C90" s="18" t="s">
        <v>221</v>
      </c>
      <c r="D90" s="17">
        <v>3</v>
      </c>
      <c r="E90" s="17"/>
      <c r="F90" s="17">
        <f>D90+E90</f>
        <v>3</v>
      </c>
      <c r="G90" s="9" t="s">
        <v>271</v>
      </c>
      <c r="H90" s="17">
        <f>F90*VLOOKUP(G90,'Skala Nilai'!$A$2:$B$11,2,FALSE)</f>
        <v>0</v>
      </c>
      <c r="I90" s="12"/>
    </row>
    <row r="91" spans="1:9" ht="15.75">
      <c r="A91" s="17">
        <v>3</v>
      </c>
      <c r="B91" s="18" t="s">
        <v>332</v>
      </c>
      <c r="C91" s="18" t="s">
        <v>95</v>
      </c>
      <c r="D91" s="17">
        <v>3</v>
      </c>
      <c r="E91" s="17"/>
      <c r="F91" s="17">
        <f>D91+E91</f>
        <v>3</v>
      </c>
      <c r="G91" s="9" t="s">
        <v>271</v>
      </c>
      <c r="H91" s="17">
        <f>F91*VLOOKUP(G91,'Skala Nilai'!$A$2:$B$11,2,FALSE)</f>
        <v>0</v>
      </c>
      <c r="I91" s="12"/>
    </row>
    <row r="92" spans="1:9" ht="15.75">
      <c r="A92" s="17">
        <v>4</v>
      </c>
      <c r="B92" s="18" t="s">
        <v>90</v>
      </c>
      <c r="C92" s="18" t="s">
        <v>91</v>
      </c>
      <c r="D92" s="17">
        <v>2</v>
      </c>
      <c r="E92" s="17"/>
      <c r="F92" s="17">
        <f t="shared" ref="F92:F96" si="8">D92+E92</f>
        <v>2</v>
      </c>
      <c r="G92" s="9" t="s">
        <v>271</v>
      </c>
      <c r="H92" s="17">
        <f>F92*VLOOKUP(G92,'Skala Nilai'!$A$2:$B$11,2,FALSE)</f>
        <v>0</v>
      </c>
      <c r="I92" s="12"/>
    </row>
    <row r="93" spans="1:9" ht="15.75">
      <c r="A93" s="17">
        <v>5</v>
      </c>
      <c r="B93" s="18" t="s">
        <v>334</v>
      </c>
      <c r="C93" s="18" t="s">
        <v>222</v>
      </c>
      <c r="D93" s="17">
        <v>3</v>
      </c>
      <c r="E93" s="17"/>
      <c r="F93" s="17">
        <f t="shared" si="8"/>
        <v>3</v>
      </c>
      <c r="G93" s="9" t="s">
        <v>271</v>
      </c>
      <c r="H93" s="17">
        <f>F93*VLOOKUP(G93,'Skala Nilai'!$A$2:$B$11,2,FALSE)</f>
        <v>0</v>
      </c>
      <c r="I93" s="12"/>
    </row>
    <row r="94" spans="1:9" ht="15.75">
      <c r="A94" s="17">
        <v>6</v>
      </c>
      <c r="B94" s="18" t="s">
        <v>333</v>
      </c>
      <c r="C94" s="18" t="s">
        <v>99</v>
      </c>
      <c r="D94" s="17">
        <v>2</v>
      </c>
      <c r="E94" s="17"/>
      <c r="F94" s="17">
        <f t="shared" si="8"/>
        <v>2</v>
      </c>
      <c r="G94" s="9" t="s">
        <v>271</v>
      </c>
      <c r="H94" s="17">
        <f>F94*VLOOKUP(G94,'Skala Nilai'!$A$2:$B$11,2,FALSE)</f>
        <v>0</v>
      </c>
      <c r="I94" s="12"/>
    </row>
    <row r="95" spans="1:9" ht="15.75">
      <c r="A95" s="18">
        <v>7</v>
      </c>
      <c r="B95" s="18" t="s">
        <v>75</v>
      </c>
      <c r="C95" s="18" t="s">
        <v>223</v>
      </c>
      <c r="D95" s="17">
        <v>2</v>
      </c>
      <c r="E95" s="17"/>
      <c r="F95" s="17">
        <f t="shared" si="8"/>
        <v>2</v>
      </c>
      <c r="G95" s="9" t="s">
        <v>271</v>
      </c>
      <c r="H95" s="17">
        <f>F95*VLOOKUP(G95,'Skala Nilai'!$A$2:$B$11,2,FALSE)</f>
        <v>0</v>
      </c>
      <c r="I95" s="12"/>
    </row>
    <row r="96" spans="1:9" ht="15.75">
      <c r="A96" s="18">
        <v>8</v>
      </c>
      <c r="B96" s="18" t="s">
        <v>335</v>
      </c>
      <c r="C96" s="18" t="s">
        <v>224</v>
      </c>
      <c r="D96" s="17">
        <v>2</v>
      </c>
      <c r="E96" s="17"/>
      <c r="F96" s="17">
        <f t="shared" si="8"/>
        <v>2</v>
      </c>
      <c r="G96" s="9" t="s">
        <v>271</v>
      </c>
      <c r="H96" s="17">
        <f>F96*VLOOKUP(G96,'Skala Nilai'!$A$2:$B$11,2,FALSE)</f>
        <v>0</v>
      </c>
      <c r="I96" s="12"/>
    </row>
    <row r="97" spans="1:10" ht="15.75">
      <c r="A97" s="18"/>
      <c r="B97" s="18"/>
      <c r="C97" s="19"/>
      <c r="D97" s="17">
        <f>SUM(D89:D96)</f>
        <v>19</v>
      </c>
      <c r="E97" s="17">
        <f>SUM(E89:E96)</f>
        <v>0</v>
      </c>
      <c r="F97" s="17">
        <f>SUM(F89:F96)</f>
        <v>19</v>
      </c>
      <c r="G97" s="17"/>
      <c r="H97" s="17"/>
      <c r="I97" s="12"/>
    </row>
    <row r="98" spans="1:10">
      <c r="A98" s="12"/>
      <c r="B98" s="20"/>
      <c r="C98" s="20"/>
      <c r="D98" s="20"/>
      <c r="E98" s="20"/>
      <c r="F98" s="20"/>
      <c r="G98" s="12"/>
      <c r="H98" s="12"/>
      <c r="I98" s="12"/>
    </row>
    <row r="99" spans="1:10">
      <c r="A99" s="12"/>
      <c r="B99" s="21"/>
      <c r="C99" s="20"/>
      <c r="D99" s="20"/>
      <c r="E99" s="20"/>
      <c r="F99" s="20"/>
      <c r="G99" s="12"/>
      <c r="H99" s="12"/>
      <c r="I99" s="12"/>
    </row>
    <row r="100" spans="1:10" ht="15.75">
      <c r="A100" s="12"/>
      <c r="B100" s="15" t="s">
        <v>177</v>
      </c>
      <c r="C100" s="16"/>
      <c r="D100" s="16"/>
      <c r="E100" s="16"/>
      <c r="F100" s="16"/>
      <c r="G100" s="12"/>
      <c r="H100" s="12"/>
      <c r="I100" s="12"/>
    </row>
    <row r="101" spans="1:10" ht="15.75" customHeight="1">
      <c r="A101" s="69" t="s">
        <v>187</v>
      </c>
      <c r="B101" s="69" t="s">
        <v>121</v>
      </c>
      <c r="C101" s="69" t="s">
        <v>122</v>
      </c>
      <c r="D101" s="70" t="s">
        <v>120</v>
      </c>
      <c r="E101" s="70"/>
      <c r="F101" s="70"/>
      <c r="G101" s="69" t="s">
        <v>265</v>
      </c>
      <c r="H101" s="69" t="s">
        <v>270</v>
      </c>
      <c r="I101" s="12"/>
    </row>
    <row r="102" spans="1:10" ht="15.75">
      <c r="A102" s="69"/>
      <c r="B102" s="69"/>
      <c r="C102" s="69"/>
      <c r="D102" s="29" t="s">
        <v>124</v>
      </c>
      <c r="E102" s="29" t="s">
        <v>125</v>
      </c>
      <c r="F102" s="29" t="s">
        <v>126</v>
      </c>
      <c r="G102" s="69"/>
      <c r="H102" s="69"/>
      <c r="I102" s="12"/>
    </row>
    <row r="103" spans="1:10" ht="15.75">
      <c r="A103" s="17">
        <v>1</v>
      </c>
      <c r="B103" s="18" t="s">
        <v>336</v>
      </c>
      <c r="C103" s="18" t="s">
        <v>225</v>
      </c>
      <c r="D103" s="17">
        <v>6</v>
      </c>
      <c r="E103" s="17"/>
      <c r="F103" s="17">
        <f t="shared" ref="F103:F104" si="9">D103+E103</f>
        <v>6</v>
      </c>
      <c r="G103" s="9" t="s">
        <v>271</v>
      </c>
      <c r="H103" s="17">
        <f>F103*VLOOKUP(G103,'Skala Nilai'!$A$2:$B$11,2,FALSE)</f>
        <v>0</v>
      </c>
      <c r="I103" s="12"/>
    </row>
    <row r="104" spans="1:10" ht="15.75">
      <c r="A104" s="17">
        <v>2</v>
      </c>
      <c r="B104" s="18" t="s">
        <v>338</v>
      </c>
      <c r="C104" s="18" t="s">
        <v>226</v>
      </c>
      <c r="D104" s="17">
        <v>2</v>
      </c>
      <c r="E104" s="17"/>
      <c r="F104" s="17">
        <f t="shared" si="9"/>
        <v>2</v>
      </c>
      <c r="G104" s="9" t="s">
        <v>271</v>
      </c>
      <c r="H104" s="17">
        <f>F104*VLOOKUP(G104,'Skala Nilai'!$A$2:$B$11,2,FALSE)</f>
        <v>0</v>
      </c>
      <c r="I104" s="12"/>
    </row>
    <row r="105" spans="1:10" ht="15.75">
      <c r="A105" s="18"/>
      <c r="B105" s="18"/>
      <c r="C105" s="19"/>
      <c r="D105" s="17">
        <f>SUM(D103:D104)</f>
        <v>8</v>
      </c>
      <c r="E105" s="17">
        <f>SUM(E103:E104)</f>
        <v>0</v>
      </c>
      <c r="F105" s="17">
        <f>SUM(F103:F104)</f>
        <v>8</v>
      </c>
      <c r="G105" s="17"/>
      <c r="H105" s="17"/>
      <c r="I105" s="12"/>
    </row>
    <row r="106" spans="1:10">
      <c r="A106" s="12"/>
      <c r="B106" s="22"/>
      <c r="C106" s="20"/>
      <c r="D106" s="21">
        <f>D17+D29+D42+D55+D69+D83+D97+D105</f>
        <v>111</v>
      </c>
      <c r="E106" s="21">
        <f>E17+E29+E42+E55+E69+E83+E97+E105</f>
        <v>18</v>
      </c>
      <c r="F106" s="21">
        <f>F17+F29+F42+F55+F69+F83+F97+F105</f>
        <v>129</v>
      </c>
      <c r="G106" s="12"/>
      <c r="H106" s="12"/>
      <c r="I106" s="12"/>
    </row>
    <row r="107" spans="1:10" ht="15.75">
      <c r="A107" s="12"/>
      <c r="B107" s="11" t="s">
        <v>179</v>
      </c>
      <c r="C107" s="11"/>
      <c r="D107" s="21"/>
      <c r="E107" s="21"/>
      <c r="F107" s="21"/>
      <c r="G107" s="12"/>
      <c r="H107" s="12"/>
      <c r="I107" s="12"/>
    </row>
    <row r="108" spans="1:10" ht="15.75" customHeight="1">
      <c r="A108" s="69" t="s">
        <v>187</v>
      </c>
      <c r="B108" s="69" t="s">
        <v>121</v>
      </c>
      <c r="C108" s="69" t="s">
        <v>122</v>
      </c>
      <c r="D108" s="70" t="s">
        <v>120</v>
      </c>
      <c r="E108" s="70"/>
      <c r="F108" s="70"/>
      <c r="G108" s="57"/>
      <c r="H108" s="57">
        <f>SUMIF($G$9:$G$105,'Skala Nilai'!A2,$F$9:$F$105)</f>
        <v>0</v>
      </c>
      <c r="I108" s="64"/>
      <c r="J108" s="8"/>
    </row>
    <row r="109" spans="1:10" ht="15.75">
      <c r="A109" s="69"/>
      <c r="B109" s="69"/>
      <c r="C109" s="69"/>
      <c r="D109" s="29" t="s">
        <v>124</v>
      </c>
      <c r="E109" s="29" t="s">
        <v>125</v>
      </c>
      <c r="F109" s="29" t="s">
        <v>126</v>
      </c>
      <c r="G109" s="57"/>
      <c r="H109" s="57">
        <f>SUMIF($G$9:$G$105,'Skala Nilai'!A3,$F$9:$F$105)</f>
        <v>0</v>
      </c>
      <c r="I109" s="57"/>
    </row>
    <row r="110" spans="1:10" ht="15.75">
      <c r="A110" s="23" t="s">
        <v>227</v>
      </c>
      <c r="B110" s="23"/>
      <c r="C110" s="24"/>
      <c r="D110" s="17"/>
      <c r="E110" s="17"/>
      <c r="F110" s="17">
        <f t="shared" ref="F110:F117" si="10">D110+E110</f>
        <v>0</v>
      </c>
      <c r="G110" s="57"/>
      <c r="H110" s="57">
        <f>SUMIF($G$9:$G$105,'Skala Nilai'!A4,$F$9:$F$105)</f>
        <v>0</v>
      </c>
      <c r="I110" s="57"/>
    </row>
    <row r="111" spans="1:10" ht="15.75">
      <c r="A111" s="17">
        <v>1</v>
      </c>
      <c r="B111" s="18" t="s">
        <v>303</v>
      </c>
      <c r="C111" s="18" t="s">
        <v>228</v>
      </c>
      <c r="D111" s="17">
        <v>3</v>
      </c>
      <c r="E111" s="17"/>
      <c r="F111" s="17">
        <f t="shared" si="10"/>
        <v>3</v>
      </c>
      <c r="G111" s="58" t="s">
        <v>303</v>
      </c>
      <c r="H111" s="57">
        <f>SUMIF($G$9:$G$105,'Skala Nilai'!A5,$F$9:$F$105)</f>
        <v>0</v>
      </c>
      <c r="I111" s="57"/>
    </row>
    <row r="112" spans="1:10" ht="15.75">
      <c r="A112" s="17">
        <v>2</v>
      </c>
      <c r="B112" s="18" t="s">
        <v>316</v>
      </c>
      <c r="C112" s="18" t="s">
        <v>229</v>
      </c>
      <c r="D112" s="17">
        <v>3</v>
      </c>
      <c r="E112" s="17"/>
      <c r="F112" s="17">
        <f t="shared" si="10"/>
        <v>3</v>
      </c>
      <c r="G112" s="58" t="s">
        <v>316</v>
      </c>
      <c r="H112" s="57">
        <f>SUMIF($G$9:$G$105,'Skala Nilai'!A6,$F$9:$F$105)</f>
        <v>0</v>
      </c>
      <c r="I112" s="57"/>
    </row>
    <row r="113" spans="1:9" ht="15.75">
      <c r="A113" s="17">
        <v>3</v>
      </c>
      <c r="B113" s="18" t="s">
        <v>318</v>
      </c>
      <c r="C113" s="18" t="s">
        <v>230</v>
      </c>
      <c r="D113" s="17">
        <v>3</v>
      </c>
      <c r="E113" s="17"/>
      <c r="F113" s="17">
        <f t="shared" si="10"/>
        <v>3</v>
      </c>
      <c r="G113" s="58" t="s">
        <v>318</v>
      </c>
      <c r="H113" s="57">
        <f>SUMIF($G$9:$G$105,'Skala Nilai'!A7,$F$9:$F$105)</f>
        <v>0</v>
      </c>
      <c r="I113" s="57"/>
    </row>
    <row r="114" spans="1:9" ht="15.75">
      <c r="A114" s="17">
        <v>4</v>
      </c>
      <c r="B114" s="18" t="s">
        <v>329</v>
      </c>
      <c r="C114" s="18" t="s">
        <v>231</v>
      </c>
      <c r="D114" s="17">
        <v>3</v>
      </c>
      <c r="E114" s="17"/>
      <c r="F114" s="17">
        <f t="shared" si="10"/>
        <v>3</v>
      </c>
      <c r="G114" s="58" t="s">
        <v>329</v>
      </c>
      <c r="H114" s="57">
        <f>SUMIF($G$9:$G$105,'Skala Nilai'!A8,$F$9:$F$105)</f>
        <v>0</v>
      </c>
      <c r="I114" s="57"/>
    </row>
    <row r="115" spans="1:9" ht="15.75">
      <c r="A115" s="17">
        <v>5</v>
      </c>
      <c r="B115" s="18" t="s">
        <v>319</v>
      </c>
      <c r="C115" s="18" t="s">
        <v>232</v>
      </c>
      <c r="D115" s="17">
        <v>3</v>
      </c>
      <c r="E115" s="17"/>
      <c r="F115" s="17">
        <f t="shared" si="10"/>
        <v>3</v>
      </c>
      <c r="G115" s="58" t="s">
        <v>319</v>
      </c>
      <c r="H115" s="57">
        <f>SUMIF($G$9:$G$105,'Skala Nilai'!A9,$F$9:$F$105)</f>
        <v>0</v>
      </c>
      <c r="I115" s="57"/>
    </row>
    <row r="116" spans="1:9" ht="15.75">
      <c r="A116" s="25" t="s">
        <v>233</v>
      </c>
      <c r="B116" s="25"/>
      <c r="C116" s="26"/>
      <c r="D116" s="17"/>
      <c r="E116" s="17"/>
      <c r="F116" s="17">
        <f t="shared" si="10"/>
        <v>0</v>
      </c>
      <c r="G116" s="59"/>
      <c r="H116" s="57">
        <f>SUMIF($G$9:$G$105,'Skala Nilai'!A10,$F$9:$F$105)</f>
        <v>0</v>
      </c>
      <c r="I116" s="57"/>
    </row>
    <row r="117" spans="1:9" ht="15.75">
      <c r="A117" s="17">
        <v>1</v>
      </c>
      <c r="B117" s="18" t="s">
        <v>304</v>
      </c>
      <c r="C117" s="18" t="s">
        <v>234</v>
      </c>
      <c r="D117" s="17">
        <v>3</v>
      </c>
      <c r="E117" s="17"/>
      <c r="F117" s="17">
        <f t="shared" si="10"/>
        <v>3</v>
      </c>
      <c r="G117" s="58" t="s">
        <v>304</v>
      </c>
      <c r="H117" s="57">
        <f>SUM(H108:H116)</f>
        <v>0</v>
      </c>
      <c r="I117" s="57">
        <f>SUM(H108:H114)</f>
        <v>0</v>
      </c>
    </row>
    <row r="118" spans="1:9" ht="15.75">
      <c r="A118" s="17">
        <v>2</v>
      </c>
      <c r="B118" s="18" t="s">
        <v>312</v>
      </c>
      <c r="C118" s="18" t="s">
        <v>235</v>
      </c>
      <c r="D118" s="17">
        <v>3</v>
      </c>
      <c r="E118" s="17"/>
      <c r="F118" s="17">
        <f t="shared" ref="F118:F133" si="11">D118+E118</f>
        <v>3</v>
      </c>
      <c r="G118" s="58" t="s">
        <v>312</v>
      </c>
      <c r="H118" s="62"/>
      <c r="I118" s="12"/>
    </row>
    <row r="119" spans="1:9" ht="15.75">
      <c r="A119" s="17">
        <v>3</v>
      </c>
      <c r="B119" s="18" t="s">
        <v>103</v>
      </c>
      <c r="C119" s="18" t="s">
        <v>236</v>
      </c>
      <c r="D119" s="17">
        <v>3</v>
      </c>
      <c r="E119" s="17"/>
      <c r="F119" s="17">
        <f t="shared" si="11"/>
        <v>3</v>
      </c>
      <c r="G119" s="58" t="s">
        <v>103</v>
      </c>
      <c r="H119" s="57"/>
      <c r="I119" s="12"/>
    </row>
    <row r="120" spans="1:9" ht="15.75">
      <c r="A120" s="17">
        <v>4</v>
      </c>
      <c r="B120" s="18" t="s">
        <v>320</v>
      </c>
      <c r="C120" s="18" t="s">
        <v>237</v>
      </c>
      <c r="D120" s="17">
        <v>3</v>
      </c>
      <c r="E120" s="17"/>
      <c r="F120" s="17">
        <f t="shared" si="11"/>
        <v>3</v>
      </c>
      <c r="G120" s="58" t="s">
        <v>320</v>
      </c>
      <c r="H120" s="57"/>
      <c r="I120" s="12"/>
    </row>
    <row r="121" spans="1:9" ht="15.75">
      <c r="A121" s="17">
        <v>5</v>
      </c>
      <c r="B121" s="18" t="s">
        <v>326</v>
      </c>
      <c r="C121" s="18" t="s">
        <v>238</v>
      </c>
      <c r="D121" s="17">
        <v>3</v>
      </c>
      <c r="E121" s="17"/>
      <c r="F121" s="17">
        <f t="shared" si="11"/>
        <v>3</v>
      </c>
      <c r="G121" s="58" t="s">
        <v>326</v>
      </c>
      <c r="H121" s="57"/>
      <c r="I121" s="12"/>
    </row>
    <row r="122" spans="1:9" ht="15.75">
      <c r="A122" s="25" t="s">
        <v>239</v>
      </c>
      <c r="B122" s="25"/>
      <c r="C122" s="26"/>
      <c r="D122" s="17"/>
      <c r="E122" s="17"/>
      <c r="F122" s="17">
        <f t="shared" si="11"/>
        <v>0</v>
      </c>
      <c r="G122" s="59"/>
      <c r="H122" s="57"/>
      <c r="I122" s="12"/>
    </row>
    <row r="123" spans="1:9" ht="15.75">
      <c r="A123" s="17">
        <v>1</v>
      </c>
      <c r="B123" s="18" t="s">
        <v>307</v>
      </c>
      <c r="C123" s="18" t="s">
        <v>240</v>
      </c>
      <c r="D123" s="17">
        <v>3</v>
      </c>
      <c r="E123" s="17"/>
      <c r="F123" s="17">
        <f t="shared" si="11"/>
        <v>3</v>
      </c>
      <c r="G123" s="58" t="s">
        <v>307</v>
      </c>
      <c r="H123" s="57"/>
      <c r="I123" s="12"/>
    </row>
    <row r="124" spans="1:9" ht="15.75">
      <c r="A124" s="17">
        <v>2</v>
      </c>
      <c r="B124" s="18" t="s">
        <v>308</v>
      </c>
      <c r="C124" s="18" t="s">
        <v>241</v>
      </c>
      <c r="D124" s="17">
        <v>3</v>
      </c>
      <c r="E124" s="17"/>
      <c r="F124" s="17">
        <f t="shared" si="11"/>
        <v>3</v>
      </c>
      <c r="G124" s="58" t="s">
        <v>308</v>
      </c>
      <c r="H124" s="57"/>
      <c r="I124" s="12"/>
    </row>
    <row r="125" spans="1:9" ht="15.75">
      <c r="A125" s="17">
        <v>3</v>
      </c>
      <c r="B125" s="18" t="s">
        <v>317</v>
      </c>
      <c r="C125" s="18" t="s">
        <v>242</v>
      </c>
      <c r="D125" s="17">
        <v>3</v>
      </c>
      <c r="E125" s="17"/>
      <c r="F125" s="17">
        <f t="shared" si="11"/>
        <v>3</v>
      </c>
      <c r="G125" s="58" t="s">
        <v>317</v>
      </c>
      <c r="H125" s="57"/>
      <c r="I125" s="12"/>
    </row>
    <row r="126" spans="1:9" ht="15.75">
      <c r="A126" s="17">
        <v>4</v>
      </c>
      <c r="B126" s="18" t="s">
        <v>321</v>
      </c>
      <c r="C126" s="18" t="s">
        <v>243</v>
      </c>
      <c r="D126" s="17">
        <v>3</v>
      </c>
      <c r="E126" s="17"/>
      <c r="F126" s="17">
        <f t="shared" si="11"/>
        <v>3</v>
      </c>
      <c r="G126" s="58" t="s">
        <v>321</v>
      </c>
      <c r="H126" s="57"/>
      <c r="I126" s="12"/>
    </row>
    <row r="127" spans="1:9" ht="15.75">
      <c r="A127" s="17">
        <v>5</v>
      </c>
      <c r="B127" s="18" t="s">
        <v>322</v>
      </c>
      <c r="C127" s="18" t="s">
        <v>244</v>
      </c>
      <c r="D127" s="17">
        <v>3</v>
      </c>
      <c r="E127" s="17"/>
      <c r="F127" s="17">
        <f t="shared" si="11"/>
        <v>3</v>
      </c>
      <c r="G127" s="58" t="s">
        <v>322</v>
      </c>
      <c r="H127" s="57"/>
      <c r="I127" s="12"/>
    </row>
    <row r="128" spans="1:9" ht="15.75">
      <c r="A128" s="25" t="s">
        <v>245</v>
      </c>
      <c r="B128" s="25"/>
      <c r="C128" s="26"/>
      <c r="D128" s="17"/>
      <c r="E128" s="17"/>
      <c r="F128" s="17">
        <f t="shared" si="11"/>
        <v>0</v>
      </c>
      <c r="G128" s="59"/>
      <c r="H128" s="57"/>
      <c r="I128" s="12"/>
    </row>
    <row r="129" spans="1:9" ht="15.75">
      <c r="A129" s="17">
        <v>1</v>
      </c>
      <c r="B129" s="18" t="s">
        <v>306</v>
      </c>
      <c r="C129" s="18" t="s">
        <v>246</v>
      </c>
      <c r="D129" s="17">
        <v>3</v>
      </c>
      <c r="E129" s="17"/>
      <c r="F129" s="17">
        <f t="shared" si="11"/>
        <v>3</v>
      </c>
      <c r="G129" s="58" t="s">
        <v>306</v>
      </c>
      <c r="H129" s="57"/>
      <c r="I129" s="12"/>
    </row>
    <row r="130" spans="1:9" ht="15.75">
      <c r="A130" s="17">
        <v>2</v>
      </c>
      <c r="B130" s="18" t="s">
        <v>313</v>
      </c>
      <c r="C130" s="18" t="s">
        <v>247</v>
      </c>
      <c r="D130" s="17">
        <v>3</v>
      </c>
      <c r="E130" s="17"/>
      <c r="F130" s="17">
        <f t="shared" si="11"/>
        <v>3</v>
      </c>
      <c r="G130" s="58" t="s">
        <v>313</v>
      </c>
      <c r="H130" s="57"/>
      <c r="I130" s="12"/>
    </row>
    <row r="131" spans="1:9" ht="15.75">
      <c r="A131" s="17">
        <v>3</v>
      </c>
      <c r="B131" s="18" t="s">
        <v>314</v>
      </c>
      <c r="C131" s="18" t="s">
        <v>248</v>
      </c>
      <c r="D131" s="17">
        <v>3</v>
      </c>
      <c r="E131" s="17"/>
      <c r="F131" s="17">
        <f t="shared" si="11"/>
        <v>3</v>
      </c>
      <c r="G131" s="58" t="s">
        <v>314</v>
      </c>
      <c r="H131" s="57"/>
      <c r="I131" s="12"/>
    </row>
    <row r="132" spans="1:9" ht="15.75">
      <c r="A132" s="17">
        <v>4</v>
      </c>
      <c r="B132" s="18" t="s">
        <v>328</v>
      </c>
      <c r="C132" s="18" t="s">
        <v>249</v>
      </c>
      <c r="D132" s="17">
        <v>3</v>
      </c>
      <c r="E132" s="17"/>
      <c r="F132" s="17">
        <f t="shared" si="11"/>
        <v>3</v>
      </c>
      <c r="G132" s="58" t="s">
        <v>328</v>
      </c>
      <c r="H132" s="57"/>
      <c r="I132" s="12"/>
    </row>
    <row r="133" spans="1:9" ht="15.75">
      <c r="A133" s="17">
        <v>5</v>
      </c>
      <c r="B133" s="18" t="s">
        <v>330</v>
      </c>
      <c r="C133" s="18" t="s">
        <v>250</v>
      </c>
      <c r="D133" s="17">
        <v>3</v>
      </c>
      <c r="E133" s="17"/>
      <c r="F133" s="17">
        <f t="shared" si="11"/>
        <v>3</v>
      </c>
      <c r="G133" s="58" t="s">
        <v>330</v>
      </c>
      <c r="H133" s="57"/>
      <c r="I133" s="12"/>
    </row>
    <row r="134" spans="1:9" ht="15.75">
      <c r="A134" s="27"/>
      <c r="B134" s="27" t="s">
        <v>73</v>
      </c>
      <c r="C134" s="28" t="s">
        <v>192</v>
      </c>
      <c r="D134" s="17">
        <v>0</v>
      </c>
      <c r="E134" s="17"/>
      <c r="F134" s="17">
        <f t="shared" ref="F134" si="12">D134+E134</f>
        <v>0</v>
      </c>
      <c r="G134" s="60" t="s">
        <v>73</v>
      </c>
      <c r="H134" s="57"/>
      <c r="I134" s="12"/>
    </row>
    <row r="135" spans="1:9" ht="15.75">
      <c r="A135" s="12"/>
      <c r="B135" s="12"/>
      <c r="C135" s="12"/>
      <c r="D135" s="17">
        <f>SUM(D110:D134)</f>
        <v>60</v>
      </c>
      <c r="E135" s="17">
        <f>SUM(E110:E134)</f>
        <v>0</v>
      </c>
      <c r="F135" s="17">
        <f>SUM(F110:F134)</f>
        <v>60</v>
      </c>
      <c r="G135" s="57"/>
      <c r="H135" s="57"/>
      <c r="I135" s="12"/>
    </row>
  </sheetData>
  <sheetProtection password="AF24" sheet="1" objects="1" scenarios="1" selectLockedCells="1"/>
  <mergeCells count="60">
    <mergeCell ref="E1:H1"/>
    <mergeCell ref="E2:H2"/>
    <mergeCell ref="D3:E3"/>
    <mergeCell ref="D4:E4"/>
    <mergeCell ref="H101:H102"/>
    <mergeCell ref="G101:G102"/>
    <mergeCell ref="H7:H8"/>
    <mergeCell ref="H20:H21"/>
    <mergeCell ref="H33:H34"/>
    <mergeCell ref="H46:H47"/>
    <mergeCell ref="H59:H60"/>
    <mergeCell ref="H73:H74"/>
    <mergeCell ref="H87:H88"/>
    <mergeCell ref="A1:C1"/>
    <mergeCell ref="A2:C2"/>
    <mergeCell ref="A3:C3"/>
    <mergeCell ref="A4:C4"/>
    <mergeCell ref="G87:G88"/>
    <mergeCell ref="G7:G8"/>
    <mergeCell ref="G20:G21"/>
    <mergeCell ref="G33:G34"/>
    <mergeCell ref="G46:G47"/>
    <mergeCell ref="G59:G60"/>
    <mergeCell ref="G73:G74"/>
    <mergeCell ref="A73:A74"/>
    <mergeCell ref="B73:B74"/>
    <mergeCell ref="C73:C74"/>
    <mergeCell ref="D73:F73"/>
    <mergeCell ref="A87:A88"/>
    <mergeCell ref="A101:A102"/>
    <mergeCell ref="B101:B102"/>
    <mergeCell ref="C101:C102"/>
    <mergeCell ref="D101:F101"/>
    <mergeCell ref="A108:A109"/>
    <mergeCell ref="B108:B109"/>
    <mergeCell ref="C108:C109"/>
    <mergeCell ref="D108:F108"/>
    <mergeCell ref="A33:A34"/>
    <mergeCell ref="B33:B34"/>
    <mergeCell ref="C33:C34"/>
    <mergeCell ref="D33:F33"/>
    <mergeCell ref="B87:B88"/>
    <mergeCell ref="C87:C88"/>
    <mergeCell ref="D87:F87"/>
    <mergeCell ref="A46:A47"/>
    <mergeCell ref="B46:B47"/>
    <mergeCell ref="C46:C47"/>
    <mergeCell ref="D46:F46"/>
    <mergeCell ref="A59:A60"/>
    <mergeCell ref="B59:B60"/>
    <mergeCell ref="C59:C60"/>
    <mergeCell ref="D59:F59"/>
    <mergeCell ref="A7:A8"/>
    <mergeCell ref="B7:B8"/>
    <mergeCell ref="C7:C8"/>
    <mergeCell ref="D7:F7"/>
    <mergeCell ref="A20:A21"/>
    <mergeCell ref="B20:B21"/>
    <mergeCell ref="C20:C21"/>
    <mergeCell ref="D20:F20"/>
  </mergeCells>
  <dataValidations count="2">
    <dataValidation type="list" allowBlank="1" showInputMessage="1" showErrorMessage="1" sqref="B66:B68 B95:B96 B104">
      <formula1>$B$110:$B$118</formula1>
    </dataValidation>
    <dataValidation type="list" allowBlank="1" showInputMessage="1" showErrorMessage="1" sqref="C80:C81 C64:C65 C53">
      <formula1>$C$110:$C$134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'Skala Nilai'!$A$2:$A$11</xm:f>
          </x14:formula1>
          <xm:sqref>G9:G16 G22:G27 G35:G40 G48:G54 G61:G67 G75:G82 G89:G96 G103:G104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5"/>
  <sheetViews>
    <sheetView workbookViewId="0">
      <selection activeCell="H112" sqref="H112"/>
    </sheetView>
  </sheetViews>
  <sheetFormatPr defaultRowHeight="15"/>
  <cols>
    <col min="1" max="1" width="4.7109375" bestFit="1" customWidth="1"/>
    <col min="2" max="2" width="16.140625" bestFit="1" customWidth="1"/>
    <col min="3" max="3" width="49" bestFit="1" customWidth="1"/>
    <col min="4" max="4" width="47" customWidth="1"/>
    <col min="5" max="5" width="7.5703125" customWidth="1"/>
    <col min="6" max="6" width="7.85546875" customWidth="1"/>
    <col min="7" max="7" width="8.85546875" bestFit="1" customWidth="1"/>
    <col min="8" max="8" width="17.7109375" bestFit="1" customWidth="1"/>
    <col min="9" max="9" width="18.28515625" bestFit="1" customWidth="1"/>
    <col min="10" max="10" width="18.28515625" customWidth="1"/>
  </cols>
  <sheetData>
    <row r="1" spans="1:11" ht="15.75" customHeight="1">
      <c r="A1" s="86" t="s">
        <v>191</v>
      </c>
      <c r="B1" s="86"/>
      <c r="C1" s="86"/>
      <c r="D1" s="30" t="s">
        <v>267</v>
      </c>
      <c r="E1" s="85" t="str">
        <f>'Kur2014'!E1:H1</f>
        <v>Isi NIM</v>
      </c>
      <c r="F1" s="85"/>
      <c r="G1" s="85"/>
      <c r="H1" s="85"/>
      <c r="I1" s="31"/>
      <c r="J1" s="31"/>
      <c r="K1" s="31"/>
    </row>
    <row r="2" spans="1:11" ht="15.75" customHeight="1">
      <c r="A2" s="86" t="s">
        <v>188</v>
      </c>
      <c r="B2" s="86"/>
      <c r="C2" s="86"/>
      <c r="D2" s="30" t="s">
        <v>268</v>
      </c>
      <c r="E2" s="85" t="str">
        <f>'Kur2014'!E2:H2</f>
        <v>Isi NAMA</v>
      </c>
      <c r="F2" s="85"/>
      <c r="G2" s="85"/>
      <c r="H2" s="85"/>
      <c r="I2" s="31"/>
      <c r="J2" s="31"/>
      <c r="K2" s="31"/>
    </row>
    <row r="3" spans="1:11" ht="15.75" customHeight="1">
      <c r="A3" s="86" t="s">
        <v>189</v>
      </c>
      <c r="B3" s="86"/>
      <c r="C3" s="86"/>
      <c r="D3" s="76" t="s">
        <v>340</v>
      </c>
      <c r="E3" s="76"/>
      <c r="F3" s="12"/>
      <c r="G3" s="12"/>
      <c r="H3" s="12">
        <f>K112</f>
        <v>0</v>
      </c>
      <c r="I3" s="31"/>
      <c r="J3" s="31"/>
      <c r="K3" s="31"/>
    </row>
    <row r="4" spans="1:11" ht="28.5" customHeight="1">
      <c r="A4" s="86" t="s">
        <v>190</v>
      </c>
      <c r="B4" s="86"/>
      <c r="C4" s="86"/>
      <c r="D4" s="76" t="s">
        <v>339</v>
      </c>
      <c r="E4" s="76"/>
      <c r="F4" s="12"/>
      <c r="G4" s="12"/>
      <c r="H4" s="12">
        <f>L112</f>
        <v>0</v>
      </c>
      <c r="I4" s="31"/>
      <c r="J4" s="31"/>
      <c r="K4" s="63"/>
    </row>
    <row r="5" spans="1:11" ht="28.5">
      <c r="A5" s="33"/>
      <c r="B5" s="33"/>
      <c r="C5" s="33"/>
      <c r="D5" s="30" t="s">
        <v>266</v>
      </c>
      <c r="E5" s="31"/>
      <c r="F5" s="30"/>
      <c r="G5" s="31"/>
      <c r="H5" s="32" t="e">
        <f>SUM(I7:I100)/K112</f>
        <v>#DIV/0!</v>
      </c>
      <c r="I5" s="31"/>
      <c r="J5" s="31"/>
      <c r="K5" s="31"/>
    </row>
    <row r="6" spans="1:11" ht="15.75">
      <c r="A6" s="31"/>
      <c r="B6" s="34" t="s">
        <v>119</v>
      </c>
      <c r="C6" s="35"/>
      <c r="D6" s="35"/>
      <c r="E6" s="31"/>
      <c r="F6" s="31"/>
      <c r="G6" s="31"/>
      <c r="H6" s="31"/>
      <c r="I6" s="31"/>
      <c r="J6" s="31"/>
      <c r="K6" s="31"/>
    </row>
    <row r="7" spans="1:11" ht="15.75">
      <c r="A7" s="79" t="s">
        <v>187</v>
      </c>
      <c r="B7" s="79" t="s">
        <v>121</v>
      </c>
      <c r="C7" s="79" t="s">
        <v>122</v>
      </c>
      <c r="D7" s="79" t="s">
        <v>123</v>
      </c>
      <c r="E7" s="78" t="s">
        <v>120</v>
      </c>
      <c r="F7" s="78"/>
      <c r="G7" s="78"/>
      <c r="H7" s="79" t="s">
        <v>265</v>
      </c>
      <c r="I7" s="79" t="s">
        <v>270</v>
      </c>
      <c r="J7" s="31"/>
      <c r="K7" s="31"/>
    </row>
    <row r="8" spans="1:11" ht="15.75">
      <c r="A8" s="79"/>
      <c r="B8" s="79"/>
      <c r="C8" s="79"/>
      <c r="D8" s="79"/>
      <c r="E8" s="42" t="s">
        <v>124</v>
      </c>
      <c r="F8" s="42" t="s">
        <v>125</v>
      </c>
      <c r="G8" s="42" t="s">
        <v>126</v>
      </c>
      <c r="H8" s="79"/>
      <c r="I8" s="79"/>
      <c r="J8" s="31"/>
      <c r="K8" s="31"/>
    </row>
    <row r="9" spans="1:11" ht="15.75">
      <c r="A9" s="1">
        <v>1</v>
      </c>
      <c r="B9" s="2" t="s">
        <v>3</v>
      </c>
      <c r="C9" s="3" t="s">
        <v>4</v>
      </c>
      <c r="D9" s="3" t="s">
        <v>4</v>
      </c>
      <c r="E9" s="1">
        <v>2</v>
      </c>
      <c r="F9" s="1"/>
      <c r="G9" s="1">
        <f>E9+F9</f>
        <v>2</v>
      </c>
      <c r="H9" s="36" t="str">
        <f>VLOOKUP(B9,'Tabel Konversi'!$C$4:$J$69,8,FALSE)</f>
        <v>NA</v>
      </c>
      <c r="I9" s="1">
        <f>G9*IF(ISNA(VLOOKUP(H9,'Skala Nilai'!$A$2:$B$11,2,FALSE)),0,VLOOKUP(H9,'Skala Nilai'!$A$2:$B$11,2,FALSE))</f>
        <v>0</v>
      </c>
      <c r="J9" s="31"/>
      <c r="K9" s="31"/>
    </row>
    <row r="10" spans="1:11" ht="15.75">
      <c r="A10" s="1">
        <v>2</v>
      </c>
      <c r="B10" s="2" t="s">
        <v>5</v>
      </c>
      <c r="C10" s="3" t="s">
        <v>6</v>
      </c>
      <c r="D10" s="3" t="s">
        <v>127</v>
      </c>
      <c r="E10" s="1">
        <v>2</v>
      </c>
      <c r="F10" s="1"/>
      <c r="G10" s="1">
        <f>E10+F10</f>
        <v>2</v>
      </c>
      <c r="H10" s="36" t="str">
        <f>VLOOKUP(B10,'Tabel Konversi'!$C$4:$J$69,8,FALSE)</f>
        <v>NA</v>
      </c>
      <c r="I10" s="1">
        <f>G10*IF(ISNA(VLOOKUP(H10,'Skala Nilai'!$A$2:$B$11,2,FALSE)),0,VLOOKUP(H10,'Skala Nilai'!$A$2:$B$11,2,FALSE))</f>
        <v>0</v>
      </c>
      <c r="J10" s="31"/>
      <c r="K10" s="31"/>
    </row>
    <row r="11" spans="1:11" ht="15.75">
      <c r="A11" s="1">
        <v>3</v>
      </c>
      <c r="B11" s="2" t="s">
        <v>7</v>
      </c>
      <c r="C11" s="3" t="s">
        <v>8</v>
      </c>
      <c r="D11" s="3" t="s">
        <v>128</v>
      </c>
      <c r="E11" s="1">
        <v>3</v>
      </c>
      <c r="F11" s="1"/>
      <c r="G11" s="1">
        <f t="shared" ref="G11:G15" si="0">E11+F11</f>
        <v>3</v>
      </c>
      <c r="H11" s="36" t="str">
        <f>VLOOKUP(B11,'Tabel Konversi'!$C$4:$J$69,8,FALSE)</f>
        <v>NA</v>
      </c>
      <c r="I11" s="1">
        <f>G11*IF(ISNA(VLOOKUP(H11,'Skala Nilai'!$A$2:$B$11,2,FALSE)),0,VLOOKUP(H11,'Skala Nilai'!$A$2:$B$11,2,FALSE))</f>
        <v>0</v>
      </c>
      <c r="J11" s="31"/>
      <c r="K11" s="31"/>
    </row>
    <row r="12" spans="1:11" ht="15.75">
      <c r="A12" s="1">
        <v>4</v>
      </c>
      <c r="B12" s="2" t="s">
        <v>9</v>
      </c>
      <c r="C12" s="3" t="s">
        <v>10</v>
      </c>
      <c r="D12" s="3" t="s">
        <v>129</v>
      </c>
      <c r="E12" s="1">
        <v>3</v>
      </c>
      <c r="F12" s="1"/>
      <c r="G12" s="1">
        <f t="shared" si="0"/>
        <v>3</v>
      </c>
      <c r="H12" s="36" t="str">
        <f>VLOOKUP(B12,'Tabel Konversi'!$C$4:$J$69,8,FALSE)</f>
        <v>NA</v>
      </c>
      <c r="I12" s="1">
        <f>G12*IF(ISNA(VLOOKUP(H12,'Skala Nilai'!$A$2:$B$11,2,FALSE)),0,VLOOKUP(H12,'Skala Nilai'!$A$2:$B$11,2,FALSE))</f>
        <v>0</v>
      </c>
      <c r="J12" s="31"/>
      <c r="K12" s="31"/>
    </row>
    <row r="13" spans="1:11" ht="15.75">
      <c r="A13" s="1">
        <v>5</v>
      </c>
      <c r="B13" s="2" t="s">
        <v>11</v>
      </c>
      <c r="C13" s="3" t="s">
        <v>12</v>
      </c>
      <c r="D13" s="3" t="s">
        <v>130</v>
      </c>
      <c r="E13" s="1">
        <v>3</v>
      </c>
      <c r="F13" s="1"/>
      <c r="G13" s="1">
        <f t="shared" si="0"/>
        <v>3</v>
      </c>
      <c r="H13" s="36" t="str">
        <f>VLOOKUP(B13,'Tabel Konversi'!$C$4:$J$69,8,FALSE)</f>
        <v>NA</v>
      </c>
      <c r="I13" s="1">
        <f>G13*IF(ISNA(VLOOKUP(H13,'Skala Nilai'!$A$2:$B$11,2,FALSE)),0,VLOOKUP(H13,'Skala Nilai'!$A$2:$B$11,2,FALSE))</f>
        <v>0</v>
      </c>
      <c r="J13" s="31"/>
      <c r="K13" s="31"/>
    </row>
    <row r="14" spans="1:11" ht="15.75">
      <c r="A14" s="1">
        <v>6</v>
      </c>
      <c r="B14" s="2" t="s">
        <v>13</v>
      </c>
      <c r="C14" s="3" t="s">
        <v>14</v>
      </c>
      <c r="D14" s="3" t="s">
        <v>131</v>
      </c>
      <c r="E14" s="1">
        <v>3</v>
      </c>
      <c r="F14" s="1"/>
      <c r="G14" s="1">
        <f t="shared" si="0"/>
        <v>3</v>
      </c>
      <c r="H14" s="36" t="str">
        <f>VLOOKUP(B14,'Tabel Konversi'!$C$4:$J$69,8,FALSE)</f>
        <v>NA</v>
      </c>
      <c r="I14" s="1">
        <f>G14*IF(ISNA(VLOOKUP(H14,'Skala Nilai'!$A$2:$B$11,2,FALSE)),0,VLOOKUP(H14,'Skala Nilai'!$A$2:$B$11,2,FALSE))</f>
        <v>0</v>
      </c>
      <c r="J14" s="31"/>
      <c r="K14" s="31"/>
    </row>
    <row r="15" spans="1:11" ht="15.75">
      <c r="A15" s="1">
        <v>7</v>
      </c>
      <c r="B15" s="2" t="s">
        <v>15</v>
      </c>
      <c r="C15" s="3" t="s">
        <v>16</v>
      </c>
      <c r="D15" s="3" t="s">
        <v>132</v>
      </c>
      <c r="E15" s="1">
        <v>3</v>
      </c>
      <c r="F15" s="1"/>
      <c r="G15" s="1">
        <f t="shared" si="0"/>
        <v>3</v>
      </c>
      <c r="H15" s="110" t="str">
        <f>VLOOKUP(B15,'Tabel Konversi'!$C$4:$J$69,8,FALSE)</f>
        <v>NA</v>
      </c>
      <c r="I15" s="1">
        <f>G15*IF(ISNA(VLOOKUP(H15,'Skala Nilai'!$A$2:$B$11,2,FALSE)),0,VLOOKUP(H15,'Skala Nilai'!$A$2:$B$11,2,FALSE))</f>
        <v>0</v>
      </c>
      <c r="J15" s="31"/>
      <c r="K15" s="31"/>
    </row>
    <row r="16" spans="1:11" ht="15.75">
      <c r="A16" s="1"/>
      <c r="B16" s="1"/>
      <c r="C16" s="3"/>
      <c r="D16" s="3"/>
      <c r="E16" s="1">
        <f>SUM(E9:E15)</f>
        <v>19</v>
      </c>
      <c r="F16" s="1">
        <f>SUM(F9:F15)</f>
        <v>0</v>
      </c>
      <c r="G16" s="1">
        <f>SUM(G9:G15)</f>
        <v>19</v>
      </c>
      <c r="H16" s="3"/>
      <c r="I16" s="3"/>
      <c r="J16" s="31"/>
      <c r="K16" s="31"/>
    </row>
    <row r="17" spans="1:11">
      <c r="A17" s="31"/>
      <c r="B17" s="37"/>
      <c r="C17" s="37"/>
      <c r="D17" s="37"/>
      <c r="E17" s="37"/>
      <c r="F17" s="37"/>
      <c r="G17" s="37"/>
      <c r="H17" s="31"/>
      <c r="I17" s="31"/>
      <c r="J17" s="31"/>
      <c r="K17" s="31"/>
    </row>
    <row r="18" spans="1:11" ht="15.75">
      <c r="A18" s="31"/>
      <c r="B18" s="34" t="s">
        <v>133</v>
      </c>
      <c r="C18" s="35"/>
      <c r="D18" s="35"/>
      <c r="E18" s="35"/>
      <c r="F18" s="35"/>
      <c r="G18" s="35"/>
      <c r="H18" s="31"/>
      <c r="I18" s="31"/>
      <c r="J18" s="31"/>
      <c r="K18" s="31"/>
    </row>
    <row r="19" spans="1:11" ht="15.75">
      <c r="A19" s="79" t="s">
        <v>187</v>
      </c>
      <c r="B19" s="79" t="s">
        <v>121</v>
      </c>
      <c r="C19" s="79" t="s">
        <v>122</v>
      </c>
      <c r="D19" s="79" t="s">
        <v>123</v>
      </c>
      <c r="E19" s="78" t="s">
        <v>120</v>
      </c>
      <c r="F19" s="78"/>
      <c r="G19" s="78"/>
      <c r="H19" s="79" t="s">
        <v>265</v>
      </c>
      <c r="I19" s="79" t="s">
        <v>270</v>
      </c>
      <c r="J19" s="31"/>
      <c r="K19" s="31"/>
    </row>
    <row r="20" spans="1:11" ht="15.75">
      <c r="A20" s="79"/>
      <c r="B20" s="79"/>
      <c r="C20" s="79"/>
      <c r="D20" s="79"/>
      <c r="E20" s="42" t="s">
        <v>124</v>
      </c>
      <c r="F20" s="42" t="s">
        <v>125</v>
      </c>
      <c r="G20" s="42" t="s">
        <v>126</v>
      </c>
      <c r="H20" s="79"/>
      <c r="I20" s="79"/>
      <c r="J20" s="31"/>
      <c r="K20" s="31"/>
    </row>
    <row r="21" spans="1:11" ht="15.75">
      <c r="A21" s="1">
        <v>1</v>
      </c>
      <c r="B21" s="2" t="s">
        <v>18</v>
      </c>
      <c r="C21" s="3" t="s">
        <v>19</v>
      </c>
      <c r="D21" s="3" t="s">
        <v>134</v>
      </c>
      <c r="E21" s="1">
        <v>2</v>
      </c>
      <c r="F21" s="1"/>
      <c r="G21" s="1">
        <f t="shared" ref="G21:G27" si="1">E21+F21</f>
        <v>2</v>
      </c>
      <c r="H21" s="36" t="str">
        <f>VLOOKUP(B21,'Tabel Konversi'!$C$4:$J$69,8,FALSE)</f>
        <v>NA</v>
      </c>
      <c r="I21" s="1">
        <f>G21*IF(ISNA(VLOOKUP(H21,'Skala Nilai'!$A$2:$B$11,2,FALSE)),0,VLOOKUP(H21,'Skala Nilai'!$A$2:$B$11,2,FALSE))</f>
        <v>0</v>
      </c>
      <c r="J21" s="31"/>
      <c r="K21" s="31"/>
    </row>
    <row r="22" spans="1:11" ht="15.75">
      <c r="A22" s="1">
        <v>2</v>
      </c>
      <c r="B22" s="2" t="s">
        <v>20</v>
      </c>
      <c r="C22" s="3" t="s">
        <v>21</v>
      </c>
      <c r="D22" s="3" t="s">
        <v>135</v>
      </c>
      <c r="E22" s="1">
        <v>2</v>
      </c>
      <c r="F22" s="1"/>
      <c r="G22" s="1">
        <f t="shared" si="1"/>
        <v>2</v>
      </c>
      <c r="H22" s="36" t="str">
        <f>VLOOKUP(B22,'Tabel Konversi'!$C$4:$J$69,8,FALSE)</f>
        <v>NA</v>
      </c>
      <c r="I22" s="1">
        <f>G22*IF(ISNA(VLOOKUP(H22,'Skala Nilai'!$A$2:$B$11,2,FALSE)),0,VLOOKUP(H22,'Skala Nilai'!$A$2:$B$11,2,FALSE))</f>
        <v>0</v>
      </c>
      <c r="J22" s="31"/>
      <c r="K22" s="31"/>
    </row>
    <row r="23" spans="1:11" ht="15.75">
      <c r="A23" s="1">
        <v>3</v>
      </c>
      <c r="B23" s="2" t="s">
        <v>22</v>
      </c>
      <c r="C23" s="3" t="s">
        <v>23</v>
      </c>
      <c r="D23" s="3" t="s">
        <v>136</v>
      </c>
      <c r="E23" s="1">
        <v>3</v>
      </c>
      <c r="F23" s="1"/>
      <c r="G23" s="1">
        <f t="shared" si="1"/>
        <v>3</v>
      </c>
      <c r="H23" s="36" t="str">
        <f>VLOOKUP(B23,'Tabel Konversi'!$C$4:$J$69,8,FALSE)</f>
        <v>NA</v>
      </c>
      <c r="I23" s="1">
        <f>G23*IF(ISNA(VLOOKUP(H23,'Skala Nilai'!$A$2:$B$11,2,FALSE)),0,VLOOKUP(H23,'Skala Nilai'!$A$2:$B$11,2,FALSE))</f>
        <v>0</v>
      </c>
      <c r="J23" s="31"/>
      <c r="K23" s="31"/>
    </row>
    <row r="24" spans="1:11" ht="15.75">
      <c r="A24" s="1">
        <v>4</v>
      </c>
      <c r="B24" s="2" t="s">
        <v>24</v>
      </c>
      <c r="C24" s="3" t="s">
        <v>25</v>
      </c>
      <c r="D24" s="3" t="s">
        <v>137</v>
      </c>
      <c r="E24" s="1">
        <v>3</v>
      </c>
      <c r="F24" s="1">
        <v>1</v>
      </c>
      <c r="G24" s="1">
        <f t="shared" si="1"/>
        <v>4</v>
      </c>
      <c r="H24" s="36" t="str">
        <f>VLOOKUP(B24,'Tabel Konversi'!$C$4:$J$69,8,FALSE)</f>
        <v>NA</v>
      </c>
      <c r="I24" s="1">
        <f>G24*IF(ISNA(VLOOKUP(H24,'Skala Nilai'!$A$2:$B$11,2,FALSE)),0,VLOOKUP(H24,'Skala Nilai'!$A$2:$B$11,2,FALSE))</f>
        <v>0</v>
      </c>
      <c r="J24" s="31"/>
      <c r="K24" s="31"/>
    </row>
    <row r="25" spans="1:11" ht="15.75">
      <c r="A25" s="1">
        <v>5</v>
      </c>
      <c r="B25" s="2" t="s">
        <v>26</v>
      </c>
      <c r="C25" s="3" t="s">
        <v>27</v>
      </c>
      <c r="D25" s="3" t="s">
        <v>138</v>
      </c>
      <c r="E25" s="1">
        <v>3</v>
      </c>
      <c r="F25" s="1"/>
      <c r="G25" s="1">
        <f t="shared" si="1"/>
        <v>3</v>
      </c>
      <c r="H25" s="36" t="str">
        <f>VLOOKUP(B25,'Tabel Konversi'!$C$4:$J$69,8,FALSE)</f>
        <v>NA</v>
      </c>
      <c r="I25" s="1">
        <f>G25*IF(ISNA(VLOOKUP(H25,'Skala Nilai'!$A$2:$B$11,2,FALSE)),0,VLOOKUP(H25,'Skala Nilai'!$A$2:$B$11,2,FALSE))</f>
        <v>0</v>
      </c>
      <c r="J25" s="31"/>
      <c r="K25" s="31"/>
    </row>
    <row r="26" spans="1:11" ht="15.75">
      <c r="A26" s="1">
        <v>6</v>
      </c>
      <c r="B26" s="2" t="s">
        <v>28</v>
      </c>
      <c r="C26" s="3" t="s">
        <v>29</v>
      </c>
      <c r="D26" s="3" t="s">
        <v>139</v>
      </c>
      <c r="E26" s="1">
        <v>3</v>
      </c>
      <c r="F26" s="1"/>
      <c r="G26" s="1">
        <f t="shared" si="1"/>
        <v>3</v>
      </c>
      <c r="H26" s="110" t="str">
        <f>VLOOKUP(B26,'Tabel Konversi'!$C$4:$J$69,8,FALSE)</f>
        <v>NA</v>
      </c>
      <c r="I26" s="1">
        <f>G26*IF(ISNA(VLOOKUP(H26,'Skala Nilai'!$A$2:$B$11,2,FALSE)),0,VLOOKUP(H26,'Skala Nilai'!$A$2:$B$11,2,FALSE))</f>
        <v>0</v>
      </c>
      <c r="J26" s="31"/>
      <c r="K26" s="31"/>
    </row>
    <row r="27" spans="1:11" ht="15.75">
      <c r="A27" s="1">
        <v>7</v>
      </c>
      <c r="B27" s="2" t="s">
        <v>30</v>
      </c>
      <c r="C27" s="4" t="s">
        <v>31</v>
      </c>
      <c r="D27" s="4" t="s">
        <v>140</v>
      </c>
      <c r="E27" s="5">
        <v>3</v>
      </c>
      <c r="F27" s="5"/>
      <c r="G27" s="1">
        <f t="shared" si="1"/>
        <v>3</v>
      </c>
      <c r="H27" s="36" t="str">
        <f>VLOOKUP(B27,'Tabel Konversi'!$C$4:$J$69,8,FALSE)</f>
        <v>NA</v>
      </c>
      <c r="I27" s="1">
        <f>G27*IF(ISNA(VLOOKUP(H27,'Skala Nilai'!$A$2:$B$11,2,FALSE)),0,VLOOKUP(H27,'Skala Nilai'!$A$2:$B$11,2,FALSE))</f>
        <v>0</v>
      </c>
      <c r="J27" s="31"/>
      <c r="K27" s="31"/>
    </row>
    <row r="28" spans="1:11" ht="15.75">
      <c r="A28" s="2"/>
      <c r="B28" s="2"/>
      <c r="C28" s="3"/>
      <c r="D28" s="3"/>
      <c r="E28" s="1">
        <f>SUM(E21:E27)</f>
        <v>19</v>
      </c>
      <c r="F28" s="1">
        <f>SUM(F21:F27)</f>
        <v>1</v>
      </c>
      <c r="G28" s="1">
        <f>SUM(G21:G27)</f>
        <v>20</v>
      </c>
      <c r="H28" s="3"/>
      <c r="I28" s="3"/>
      <c r="J28" s="31"/>
      <c r="K28" s="31"/>
    </row>
    <row r="29" spans="1:11">
      <c r="A29" s="31"/>
      <c r="B29" s="37"/>
      <c r="C29" s="37"/>
      <c r="D29" s="37"/>
      <c r="E29" s="37"/>
      <c r="F29" s="37"/>
      <c r="G29" s="37"/>
      <c r="H29" s="31"/>
      <c r="I29" s="31"/>
      <c r="J29" s="31"/>
      <c r="K29" s="31"/>
    </row>
    <row r="30" spans="1:11">
      <c r="A30" s="31"/>
      <c r="B30" s="37"/>
      <c r="C30" s="37"/>
      <c r="D30" s="37"/>
      <c r="E30" s="37"/>
      <c r="F30" s="37"/>
      <c r="G30" s="37"/>
      <c r="H30" s="31"/>
      <c r="I30" s="31"/>
      <c r="J30" s="31"/>
      <c r="K30" s="31"/>
    </row>
    <row r="31" spans="1:11" ht="15.75">
      <c r="A31" s="31"/>
      <c r="B31" s="34" t="s">
        <v>141</v>
      </c>
      <c r="C31" s="35"/>
      <c r="D31" s="35"/>
      <c r="E31" s="35"/>
      <c r="F31" s="35"/>
      <c r="G31" s="35"/>
      <c r="H31" s="31"/>
      <c r="I31" s="31"/>
      <c r="J31" s="31"/>
      <c r="K31" s="31"/>
    </row>
    <row r="32" spans="1:11" ht="15.75" customHeight="1">
      <c r="A32" s="80" t="s">
        <v>187</v>
      </c>
      <c r="B32" s="80" t="s">
        <v>121</v>
      </c>
      <c r="C32" s="80" t="s">
        <v>122</v>
      </c>
      <c r="D32" s="80" t="s">
        <v>123</v>
      </c>
      <c r="E32" s="82" t="s">
        <v>120</v>
      </c>
      <c r="F32" s="83"/>
      <c r="G32" s="84"/>
      <c r="H32" s="79" t="s">
        <v>265</v>
      </c>
      <c r="I32" s="79" t="s">
        <v>270</v>
      </c>
      <c r="J32" s="31"/>
      <c r="K32" s="31"/>
    </row>
    <row r="33" spans="1:11" ht="15.75">
      <c r="A33" s="81"/>
      <c r="B33" s="81"/>
      <c r="C33" s="81"/>
      <c r="D33" s="81"/>
      <c r="E33" s="42" t="s">
        <v>124</v>
      </c>
      <c r="F33" s="42" t="s">
        <v>125</v>
      </c>
      <c r="G33" s="42" t="s">
        <v>126</v>
      </c>
      <c r="H33" s="79"/>
      <c r="I33" s="79"/>
      <c r="J33" s="31"/>
      <c r="K33" s="31"/>
    </row>
    <row r="34" spans="1:11" ht="15.75">
      <c r="A34" s="1">
        <v>1</v>
      </c>
      <c r="B34" s="2" t="s">
        <v>33</v>
      </c>
      <c r="C34" s="3" t="s">
        <v>34</v>
      </c>
      <c r="D34" s="3" t="s">
        <v>142</v>
      </c>
      <c r="E34" s="1">
        <v>2</v>
      </c>
      <c r="F34" s="1"/>
      <c r="G34" s="1">
        <f t="shared" ref="G34:G40" si="2">E34+F34</f>
        <v>2</v>
      </c>
      <c r="H34" s="36" t="str">
        <f>VLOOKUP(B34,'Tabel Konversi'!$C$4:$J$69,8,FALSE)</f>
        <v>NA</v>
      </c>
      <c r="I34" s="1">
        <f>G34*IF(ISNA(VLOOKUP(H34,'Skala Nilai'!$A$2:$B$11,2,FALSE)),0,VLOOKUP(H34,'Skala Nilai'!$A$2:$B$11,2,FALSE))</f>
        <v>0</v>
      </c>
      <c r="J34" s="31"/>
      <c r="K34" s="31"/>
    </row>
    <row r="35" spans="1:11" ht="15.75">
      <c r="A35" s="1">
        <v>2</v>
      </c>
      <c r="B35" s="2" t="s">
        <v>35</v>
      </c>
      <c r="C35" s="3" t="s">
        <v>36</v>
      </c>
      <c r="D35" s="3" t="s">
        <v>143</v>
      </c>
      <c r="E35" s="1">
        <v>1</v>
      </c>
      <c r="F35" s="1"/>
      <c r="G35" s="1">
        <f t="shared" si="2"/>
        <v>1</v>
      </c>
      <c r="H35" s="36" t="str">
        <f>VLOOKUP(B35,'Tabel Konversi'!$C$4:$J$69,8,FALSE)</f>
        <v>NA</v>
      </c>
      <c r="I35" s="1">
        <f>G35*IF(ISNA(VLOOKUP(H35,'Skala Nilai'!$A$2:$B$11,2,FALSE)),0,VLOOKUP(H35,'Skala Nilai'!$A$2:$B$11,2,FALSE))</f>
        <v>0</v>
      </c>
      <c r="J35" s="31"/>
      <c r="K35" s="31"/>
    </row>
    <row r="36" spans="1:11" ht="15.75">
      <c r="A36" s="1">
        <v>3</v>
      </c>
      <c r="B36" s="2" t="s">
        <v>37</v>
      </c>
      <c r="C36" s="3" t="s">
        <v>38</v>
      </c>
      <c r="D36" s="3" t="s">
        <v>144</v>
      </c>
      <c r="E36" s="1">
        <v>3</v>
      </c>
      <c r="F36" s="1"/>
      <c r="G36" s="1">
        <f t="shared" si="2"/>
        <v>3</v>
      </c>
      <c r="H36" s="36" t="str">
        <f>VLOOKUP(B36,'Tabel Konversi'!$C$4:$J$69,8,FALSE)</f>
        <v>NA</v>
      </c>
      <c r="I36" s="1">
        <f>G36*IF(ISNA(VLOOKUP(H36,'Skala Nilai'!$A$2:$B$11,2,FALSE)),0,VLOOKUP(H36,'Skala Nilai'!$A$2:$B$11,2,FALSE))</f>
        <v>0</v>
      </c>
      <c r="J36" s="31"/>
      <c r="K36" s="31"/>
    </row>
    <row r="37" spans="1:11" ht="15.75">
      <c r="A37" s="1">
        <v>4</v>
      </c>
      <c r="B37" s="2" t="s">
        <v>39</v>
      </c>
      <c r="C37" s="3" t="s">
        <v>40</v>
      </c>
      <c r="D37" s="3" t="s">
        <v>145</v>
      </c>
      <c r="E37" s="1">
        <v>3</v>
      </c>
      <c r="F37" s="1">
        <v>1</v>
      </c>
      <c r="G37" s="1">
        <f t="shared" si="2"/>
        <v>4</v>
      </c>
      <c r="H37" s="110" t="str">
        <f>VLOOKUP(B37,'Tabel Konversi'!$C$4:$J$69,8,FALSE)</f>
        <v>NA</v>
      </c>
      <c r="I37" s="1">
        <f>G37*IF(ISNA(VLOOKUP(H37,'Skala Nilai'!$A$2:$B$11,2,FALSE)),0,VLOOKUP(H37,'Skala Nilai'!$A$2:$B$11,2,FALSE))</f>
        <v>0</v>
      </c>
      <c r="J37" s="31"/>
      <c r="K37" s="31"/>
    </row>
    <row r="38" spans="1:11" ht="15.75">
      <c r="A38" s="1">
        <v>5</v>
      </c>
      <c r="B38" s="2" t="s">
        <v>41</v>
      </c>
      <c r="C38" s="3" t="s">
        <v>42</v>
      </c>
      <c r="D38" s="3" t="s">
        <v>146</v>
      </c>
      <c r="E38" s="1">
        <v>3</v>
      </c>
      <c r="F38" s="1">
        <v>1</v>
      </c>
      <c r="G38" s="1">
        <f t="shared" si="2"/>
        <v>4</v>
      </c>
      <c r="H38" s="36" t="str">
        <f>VLOOKUP(B38,'Tabel Konversi'!$C$4:$J$69,8,FALSE)</f>
        <v>NA</v>
      </c>
      <c r="I38" s="1">
        <f>G38*IF(ISNA(VLOOKUP(H38,'Skala Nilai'!$A$2:$B$11,2,FALSE)),0,VLOOKUP(H38,'Skala Nilai'!$A$2:$B$11,2,FALSE))</f>
        <v>0</v>
      </c>
      <c r="J38" s="31"/>
      <c r="K38" s="31"/>
    </row>
    <row r="39" spans="1:11" ht="15.75">
      <c r="A39" s="1">
        <v>6</v>
      </c>
      <c r="B39" s="2" t="s">
        <v>43</v>
      </c>
      <c r="C39" s="3" t="s">
        <v>44</v>
      </c>
      <c r="D39" s="3" t="s">
        <v>147</v>
      </c>
      <c r="E39" s="1">
        <v>2</v>
      </c>
      <c r="F39" s="1">
        <v>1</v>
      </c>
      <c r="G39" s="1">
        <f t="shared" si="2"/>
        <v>3</v>
      </c>
      <c r="H39" s="36" t="str">
        <f>VLOOKUP(B39,'Tabel Konversi'!$C$4:$J$69,8,FALSE)</f>
        <v>NA</v>
      </c>
      <c r="I39" s="1">
        <f>G39*IF(ISNA(VLOOKUP(H39,'Skala Nilai'!$A$2:$B$11,2,FALSE)),0,VLOOKUP(H39,'Skala Nilai'!$A$2:$B$11,2,FALSE))</f>
        <v>0</v>
      </c>
      <c r="J39" s="31"/>
      <c r="K39" s="31"/>
    </row>
    <row r="40" spans="1:11" ht="15.75">
      <c r="A40" s="1">
        <v>7</v>
      </c>
      <c r="B40" s="2" t="s">
        <v>45</v>
      </c>
      <c r="C40" s="3" t="s">
        <v>46</v>
      </c>
      <c r="D40" s="3" t="s">
        <v>148</v>
      </c>
      <c r="E40" s="1">
        <v>3</v>
      </c>
      <c r="F40" s="1"/>
      <c r="G40" s="1">
        <f t="shared" si="2"/>
        <v>3</v>
      </c>
      <c r="H40" s="36" t="str">
        <f>VLOOKUP(B40,'Tabel Konversi'!$C$4:$J$69,8,FALSE)</f>
        <v>NA</v>
      </c>
      <c r="I40" s="1">
        <f>G40*IF(ISNA(VLOOKUP(H40,'Skala Nilai'!$A$2:$B$11,2,FALSE)),0,VLOOKUP(H40,'Skala Nilai'!$A$2:$B$11,2,FALSE))</f>
        <v>0</v>
      </c>
      <c r="J40" s="31"/>
      <c r="K40" s="31"/>
    </row>
    <row r="41" spans="1:11" ht="15.75">
      <c r="A41" s="2"/>
      <c r="B41" s="2"/>
      <c r="C41" s="3"/>
      <c r="D41" s="3"/>
      <c r="E41" s="1">
        <f>SUM(E34:E40)</f>
        <v>17</v>
      </c>
      <c r="F41" s="1">
        <f t="shared" ref="F41" si="3">SUM(F34:F40)</f>
        <v>3</v>
      </c>
      <c r="G41" s="1">
        <f>SUM(G34:G40)</f>
        <v>20</v>
      </c>
      <c r="H41" s="3"/>
      <c r="I41" s="3"/>
      <c r="J41" s="31"/>
      <c r="K41" s="31"/>
    </row>
    <row r="42" spans="1:11">
      <c r="A42" s="31"/>
      <c r="B42" s="37"/>
      <c r="C42" s="37"/>
      <c r="D42" s="37"/>
      <c r="E42" s="37"/>
      <c r="F42" s="37"/>
      <c r="G42" s="37"/>
      <c r="H42" s="31"/>
      <c r="I42" s="31"/>
      <c r="J42" s="31"/>
      <c r="K42" s="31"/>
    </row>
    <row r="43" spans="1:11">
      <c r="A43" s="31"/>
      <c r="B43" s="38"/>
      <c r="C43" s="38"/>
      <c r="D43" s="38"/>
      <c r="E43" s="38"/>
      <c r="F43" s="38"/>
      <c r="G43" s="38"/>
      <c r="H43" s="31"/>
      <c r="I43" s="31"/>
      <c r="J43" s="31"/>
      <c r="K43" s="31"/>
    </row>
    <row r="44" spans="1:11" ht="15.75">
      <c r="A44" s="31"/>
      <c r="B44" s="34" t="s">
        <v>149</v>
      </c>
      <c r="C44" s="35"/>
      <c r="D44" s="35"/>
      <c r="E44" s="35"/>
      <c r="F44" s="35"/>
      <c r="G44" s="35"/>
      <c r="H44" s="31"/>
      <c r="I44" s="31"/>
      <c r="J44" s="31"/>
      <c r="K44" s="31"/>
    </row>
    <row r="45" spans="1:11" ht="15.75">
      <c r="A45" s="79" t="s">
        <v>187</v>
      </c>
      <c r="B45" s="79" t="s">
        <v>121</v>
      </c>
      <c r="C45" s="79" t="s">
        <v>122</v>
      </c>
      <c r="D45" s="79" t="s">
        <v>123</v>
      </c>
      <c r="E45" s="78" t="s">
        <v>120</v>
      </c>
      <c r="F45" s="78"/>
      <c r="G45" s="78"/>
      <c r="H45" s="79" t="s">
        <v>265</v>
      </c>
      <c r="I45" s="79" t="s">
        <v>270</v>
      </c>
      <c r="J45" s="31"/>
      <c r="K45" s="31"/>
    </row>
    <row r="46" spans="1:11" ht="15.75">
      <c r="A46" s="79"/>
      <c r="B46" s="79"/>
      <c r="C46" s="79"/>
      <c r="D46" s="79"/>
      <c r="E46" s="42" t="s">
        <v>124</v>
      </c>
      <c r="F46" s="42" t="s">
        <v>125</v>
      </c>
      <c r="G46" s="42" t="s">
        <v>126</v>
      </c>
      <c r="H46" s="79"/>
      <c r="I46" s="79"/>
      <c r="J46" s="31"/>
      <c r="K46" s="31"/>
    </row>
    <row r="47" spans="1:11" ht="15.75">
      <c r="A47" s="1">
        <v>1</v>
      </c>
      <c r="B47" s="2" t="s">
        <v>48</v>
      </c>
      <c r="C47" s="3" t="s">
        <v>49</v>
      </c>
      <c r="D47" s="3" t="s">
        <v>150</v>
      </c>
      <c r="E47" s="1">
        <v>2</v>
      </c>
      <c r="F47" s="1"/>
      <c r="G47" s="1">
        <f t="shared" ref="G47:G53" si="4">E47+F47</f>
        <v>2</v>
      </c>
      <c r="H47" s="36" t="str">
        <f>VLOOKUP(B47,'Tabel Konversi'!$C$4:$J$69,8,FALSE)</f>
        <v>NA</v>
      </c>
      <c r="I47" s="1">
        <f>G47*IF(ISNA(VLOOKUP(H47,'Skala Nilai'!$A$2:$B$11,2,FALSE)),0,VLOOKUP(H47,'Skala Nilai'!$A$2:$B$11,2,FALSE))</f>
        <v>0</v>
      </c>
      <c r="J47" s="31"/>
      <c r="K47" s="31"/>
    </row>
    <row r="48" spans="1:11" ht="15.75">
      <c r="A48" s="1">
        <v>2</v>
      </c>
      <c r="B48" s="2" t="s">
        <v>50</v>
      </c>
      <c r="C48" s="3" t="s">
        <v>51</v>
      </c>
      <c r="D48" s="3" t="s">
        <v>151</v>
      </c>
      <c r="E48" s="1">
        <v>2</v>
      </c>
      <c r="F48" s="1"/>
      <c r="G48" s="1">
        <f t="shared" si="4"/>
        <v>2</v>
      </c>
      <c r="H48" s="36" t="str">
        <f>VLOOKUP(B48,'Tabel Konversi'!$C$4:$J$69,8,FALSE)</f>
        <v>NA</v>
      </c>
      <c r="I48" s="1">
        <f>G48*IF(ISNA(VLOOKUP(H48,'Skala Nilai'!$A$2:$B$11,2,FALSE)),0,VLOOKUP(H48,'Skala Nilai'!$A$2:$B$11,2,FALSE))</f>
        <v>0</v>
      </c>
      <c r="J48" s="31"/>
      <c r="K48" s="31"/>
    </row>
    <row r="49" spans="1:11" ht="15.75">
      <c r="A49" s="1">
        <v>3</v>
      </c>
      <c r="B49" s="2" t="s">
        <v>52</v>
      </c>
      <c r="C49" s="3" t="s">
        <v>53</v>
      </c>
      <c r="D49" s="3" t="s">
        <v>152</v>
      </c>
      <c r="E49" s="1">
        <v>2</v>
      </c>
      <c r="F49" s="1">
        <v>1</v>
      </c>
      <c r="G49" s="1">
        <f t="shared" si="4"/>
        <v>3</v>
      </c>
      <c r="H49" s="110" t="str">
        <f>VLOOKUP(B49,'Tabel Konversi'!$C$4:$J$69,8,FALSE)</f>
        <v>NA</v>
      </c>
      <c r="I49" s="1">
        <f>G49*IF(ISNA(VLOOKUP(H49,'Skala Nilai'!$A$2:$B$11,2,FALSE)),0,VLOOKUP(H49,'Skala Nilai'!$A$2:$B$11,2,FALSE))</f>
        <v>0</v>
      </c>
      <c r="J49" s="31"/>
      <c r="K49" s="31"/>
    </row>
    <row r="50" spans="1:11" ht="15.75">
      <c r="A50" s="1">
        <v>4</v>
      </c>
      <c r="B50" s="2" t="s">
        <v>54</v>
      </c>
      <c r="C50" s="3" t="s">
        <v>55</v>
      </c>
      <c r="D50" s="3" t="s">
        <v>153</v>
      </c>
      <c r="E50" s="1">
        <v>2</v>
      </c>
      <c r="F50" s="1">
        <v>1</v>
      </c>
      <c r="G50" s="1">
        <f t="shared" si="4"/>
        <v>3</v>
      </c>
      <c r="H50" s="36" t="str">
        <f>VLOOKUP(B50,'Tabel Konversi'!$C$4:$J$69,8,FALSE)</f>
        <v>NA</v>
      </c>
      <c r="I50" s="1">
        <f>G50*IF(ISNA(VLOOKUP(H50,'Skala Nilai'!$A$2:$B$11,2,FALSE)),0,VLOOKUP(H50,'Skala Nilai'!$A$2:$B$11,2,FALSE))</f>
        <v>0</v>
      </c>
      <c r="J50" s="31"/>
      <c r="K50" s="31"/>
    </row>
    <row r="51" spans="1:11" ht="15.75">
      <c r="A51" s="2">
        <v>5</v>
      </c>
      <c r="B51" s="2" t="s">
        <v>56</v>
      </c>
      <c r="C51" s="3" t="s">
        <v>57</v>
      </c>
      <c r="D51" s="3" t="s">
        <v>154</v>
      </c>
      <c r="E51" s="1">
        <v>2</v>
      </c>
      <c r="F51" s="1">
        <v>1</v>
      </c>
      <c r="G51" s="1">
        <f t="shared" si="4"/>
        <v>3</v>
      </c>
      <c r="H51" s="36" t="str">
        <f>VLOOKUP(B51,'Tabel Konversi'!$C$4:$J$69,8,FALSE)</f>
        <v>NA</v>
      </c>
      <c r="I51" s="1">
        <f>G51*IF(ISNA(VLOOKUP(H51,'Skala Nilai'!$A$2:$B$11,2,FALSE)),0,VLOOKUP(H51,'Skala Nilai'!$A$2:$B$11,2,FALSE))</f>
        <v>0</v>
      </c>
      <c r="J51" s="31"/>
      <c r="K51" s="31"/>
    </row>
    <row r="52" spans="1:11" ht="15.75">
      <c r="A52" s="2">
        <v>6</v>
      </c>
      <c r="B52" s="2" t="s">
        <v>58</v>
      </c>
      <c r="C52" s="5" t="s">
        <v>59</v>
      </c>
      <c r="D52" s="3" t="s">
        <v>155</v>
      </c>
      <c r="E52" s="1">
        <v>3</v>
      </c>
      <c r="F52" s="1"/>
      <c r="G52" s="1">
        <f>E52+F52</f>
        <v>3</v>
      </c>
      <c r="H52" s="36" t="str">
        <f>VLOOKUP(B52,'Tabel Konversi'!$C$4:$J$69,8,FALSE)</f>
        <v>NA</v>
      </c>
      <c r="I52" s="1">
        <f>G52*IF(ISNA(VLOOKUP(H52,'Skala Nilai'!$A$2:$B$11,2,FALSE)),0,VLOOKUP(H52,'Skala Nilai'!$A$2:$B$11,2,FALSE))</f>
        <v>0</v>
      </c>
      <c r="J52" s="31"/>
      <c r="K52" s="31"/>
    </row>
    <row r="53" spans="1:11" ht="15.75">
      <c r="A53" s="2">
        <v>7</v>
      </c>
      <c r="B53" s="2" t="s">
        <v>60</v>
      </c>
      <c r="C53" s="3" t="s">
        <v>61</v>
      </c>
      <c r="D53" s="3" t="s">
        <v>156</v>
      </c>
      <c r="E53" s="1">
        <v>3</v>
      </c>
      <c r="F53" s="1"/>
      <c r="G53" s="1">
        <f t="shared" si="4"/>
        <v>3</v>
      </c>
      <c r="H53" s="36" t="str">
        <f>VLOOKUP(B53,'Tabel Konversi'!$C$4:$J$69,8,FALSE)</f>
        <v>NA</v>
      </c>
      <c r="I53" s="1">
        <f>G53*IF(ISNA(VLOOKUP(H53,'Skala Nilai'!$A$2:$B$11,2,FALSE)),0,VLOOKUP(H53,'Skala Nilai'!$A$2:$B$11,2,FALSE))</f>
        <v>0</v>
      </c>
      <c r="J53" s="31"/>
      <c r="K53" s="31"/>
    </row>
    <row r="54" spans="1:11" ht="15.75">
      <c r="A54" s="2"/>
      <c r="B54" s="2"/>
      <c r="C54" s="3"/>
      <c r="D54" s="3"/>
      <c r="E54" s="1">
        <f>SUM(E47:E53)</f>
        <v>16</v>
      </c>
      <c r="F54" s="1">
        <f>SUM(F47:F53)</f>
        <v>3</v>
      </c>
      <c r="G54" s="1">
        <f>SUM(G47:G53)</f>
        <v>19</v>
      </c>
      <c r="H54" s="3"/>
      <c r="I54" s="3"/>
      <c r="J54" s="31"/>
      <c r="K54" s="31"/>
    </row>
    <row r="55" spans="1:11">
      <c r="A55" s="31"/>
      <c r="B55" s="37"/>
      <c r="C55" s="37"/>
      <c r="D55" s="37"/>
      <c r="E55" s="37"/>
      <c r="F55" s="37"/>
      <c r="G55" s="37"/>
      <c r="H55" s="31"/>
      <c r="I55" s="31"/>
      <c r="J55" s="31"/>
      <c r="K55" s="31"/>
    </row>
    <row r="56" spans="1:11">
      <c r="A56" s="31"/>
      <c r="B56" s="37"/>
      <c r="C56" s="37"/>
      <c r="D56" s="37"/>
      <c r="E56" s="37"/>
      <c r="F56" s="37"/>
      <c r="G56" s="37"/>
      <c r="H56" s="31"/>
      <c r="I56" s="31"/>
      <c r="J56" s="31"/>
      <c r="K56" s="31"/>
    </row>
    <row r="57" spans="1:11" ht="15.75">
      <c r="A57" s="31"/>
      <c r="B57" s="34" t="s">
        <v>157</v>
      </c>
      <c r="C57" s="35"/>
      <c r="D57" s="35"/>
      <c r="E57" s="35"/>
      <c r="F57" s="35"/>
      <c r="G57" s="35"/>
      <c r="H57" s="31"/>
      <c r="I57" s="31"/>
      <c r="J57" s="31"/>
      <c r="K57" s="31"/>
    </row>
    <row r="58" spans="1:11" ht="15.75">
      <c r="A58" s="79" t="s">
        <v>187</v>
      </c>
      <c r="B58" s="79" t="s">
        <v>121</v>
      </c>
      <c r="C58" s="79" t="s">
        <v>122</v>
      </c>
      <c r="D58" s="79" t="s">
        <v>123</v>
      </c>
      <c r="E58" s="78" t="s">
        <v>120</v>
      </c>
      <c r="F58" s="78"/>
      <c r="G58" s="78"/>
      <c r="H58" s="79" t="s">
        <v>265</v>
      </c>
      <c r="I58" s="79" t="s">
        <v>270</v>
      </c>
      <c r="J58" s="31"/>
      <c r="K58" s="31"/>
    </row>
    <row r="59" spans="1:11" ht="15.75">
      <c r="A59" s="79"/>
      <c r="B59" s="79"/>
      <c r="C59" s="79"/>
      <c r="D59" s="79"/>
      <c r="E59" s="42" t="s">
        <v>124</v>
      </c>
      <c r="F59" s="42" t="s">
        <v>125</v>
      </c>
      <c r="G59" s="42" t="s">
        <v>126</v>
      </c>
      <c r="H59" s="79"/>
      <c r="I59" s="79"/>
      <c r="J59" s="31"/>
      <c r="K59" s="31"/>
    </row>
    <row r="60" spans="1:11" ht="15.75">
      <c r="A60" s="1">
        <v>1</v>
      </c>
      <c r="B60" s="2" t="s">
        <v>63</v>
      </c>
      <c r="C60" s="3" t="s">
        <v>64</v>
      </c>
      <c r="D60" s="3" t="s">
        <v>64</v>
      </c>
      <c r="E60" s="1">
        <v>2</v>
      </c>
      <c r="F60" s="1"/>
      <c r="G60" s="1">
        <f t="shared" ref="G60:G65" si="5">IF(E60+F60 &gt; 0,E60+F60,"")</f>
        <v>2</v>
      </c>
      <c r="H60" s="36" t="str">
        <f>VLOOKUP(B60,'Tabel Konversi'!$C$4:$J$69,8,FALSE)</f>
        <v>NA</v>
      </c>
      <c r="I60" s="1">
        <f>G60*IF(ISNA(VLOOKUP(H60,'Skala Nilai'!$A$2:$B$11,2,FALSE)),0,VLOOKUP(H60,'Skala Nilai'!$A$2:$B$11,2,FALSE))</f>
        <v>0</v>
      </c>
      <c r="J60" s="31"/>
      <c r="K60" s="31"/>
    </row>
    <row r="61" spans="1:11" ht="15.75">
      <c r="A61" s="1">
        <v>2</v>
      </c>
      <c r="B61" s="2" t="s">
        <v>65</v>
      </c>
      <c r="C61" s="3" t="s">
        <v>66</v>
      </c>
      <c r="D61" s="3" t="s">
        <v>158</v>
      </c>
      <c r="E61" s="1">
        <v>3</v>
      </c>
      <c r="F61" s="1"/>
      <c r="G61" s="1">
        <f t="shared" si="5"/>
        <v>3</v>
      </c>
      <c r="H61" s="36" t="str">
        <f>VLOOKUP(B61,'Tabel Konversi'!$C$4:$J$69,8,FALSE)</f>
        <v>NA</v>
      </c>
      <c r="I61" s="1">
        <f>G61*IF(ISNA(VLOOKUP(H61,'Skala Nilai'!$A$2:$B$11,2,FALSE)),0,VLOOKUP(H61,'Skala Nilai'!$A$2:$B$11,2,FALSE))</f>
        <v>0</v>
      </c>
      <c r="J61" s="31"/>
      <c r="K61" s="31"/>
    </row>
    <row r="62" spans="1:11" ht="15.75">
      <c r="A62" s="1">
        <v>3</v>
      </c>
      <c r="B62" s="2" t="s">
        <v>67</v>
      </c>
      <c r="C62" s="3" t="s">
        <v>68</v>
      </c>
      <c r="D62" s="3" t="s">
        <v>159</v>
      </c>
      <c r="E62" s="1">
        <v>3</v>
      </c>
      <c r="F62" s="1"/>
      <c r="G62" s="1">
        <f t="shared" si="5"/>
        <v>3</v>
      </c>
      <c r="H62" s="36" t="str">
        <f>VLOOKUP(B62,'Tabel Konversi'!$C$4:$J$69,8,FALSE)</f>
        <v>NA</v>
      </c>
      <c r="I62" s="1">
        <f>G62*IF(ISNA(VLOOKUP(H62,'Skala Nilai'!$A$2:$B$11,2,FALSE)),0,VLOOKUP(H62,'Skala Nilai'!$A$2:$B$11,2,FALSE))</f>
        <v>0</v>
      </c>
      <c r="J62" s="31"/>
      <c r="K62" s="31"/>
    </row>
    <row r="63" spans="1:11" ht="15.75">
      <c r="A63" s="1">
        <v>4</v>
      </c>
      <c r="B63" s="2" t="s">
        <v>69</v>
      </c>
      <c r="C63" s="3" t="s">
        <v>70</v>
      </c>
      <c r="D63" s="3" t="s">
        <v>160</v>
      </c>
      <c r="E63" s="1">
        <v>3</v>
      </c>
      <c r="F63" s="1">
        <v>1</v>
      </c>
      <c r="G63" s="1">
        <f t="shared" si="5"/>
        <v>4</v>
      </c>
      <c r="H63" s="36" t="str">
        <f>VLOOKUP(B63,'Tabel Konversi'!$C$4:$J$69,8,FALSE)</f>
        <v>NA</v>
      </c>
      <c r="I63" s="1">
        <f>G63*IF(ISNA(VLOOKUP(H63,'Skala Nilai'!$A$2:$B$11,2,FALSE)),0,VLOOKUP(H63,'Skala Nilai'!$A$2:$B$11,2,FALSE))</f>
        <v>0</v>
      </c>
      <c r="J63" s="31"/>
      <c r="K63" s="31"/>
    </row>
    <row r="64" spans="1:11" ht="15.75">
      <c r="A64" s="1">
        <v>5</v>
      </c>
      <c r="B64" s="2" t="s">
        <v>71</v>
      </c>
      <c r="C64" s="3" t="s">
        <v>72</v>
      </c>
      <c r="D64" s="3" t="s">
        <v>161</v>
      </c>
      <c r="E64" s="1">
        <v>3</v>
      </c>
      <c r="F64" s="1"/>
      <c r="G64" s="1">
        <f t="shared" si="5"/>
        <v>3</v>
      </c>
      <c r="H64" s="36" t="str">
        <f>VLOOKUP(B64,'Tabel Konversi'!$C$4:$J$69,8,FALSE)</f>
        <v>NA</v>
      </c>
      <c r="I64" s="1">
        <f>G64*IF(ISNA(VLOOKUP(H64,'Skala Nilai'!$A$2:$B$11,2,FALSE)),0,VLOOKUP(H64,'Skala Nilai'!$A$2:$B$11,2,FALSE))</f>
        <v>0</v>
      </c>
      <c r="J64" s="31"/>
      <c r="K64" s="31"/>
    </row>
    <row r="65" spans="1:11" ht="15.75">
      <c r="A65" s="1">
        <v>6</v>
      </c>
      <c r="B65" s="18" t="str">
        <f>VLOOKUP(C65,$C$105:$J$113,8,FALSE)</f>
        <v>CSXXXX</v>
      </c>
      <c r="C65" s="3" t="s">
        <v>192</v>
      </c>
      <c r="D65" s="3" t="str">
        <f>VLOOKUP(B65,$B$105:$E$113,3,FALSE)</f>
        <v>ELECTIVE</v>
      </c>
      <c r="E65" s="1">
        <v>3</v>
      </c>
      <c r="F65" s="1"/>
      <c r="G65" s="1">
        <f t="shared" si="5"/>
        <v>3</v>
      </c>
      <c r="H65" s="36" t="e">
        <f>VLOOKUP(B65,'Tabel Konversi'!$C$4:$J$69,8,FALSE)</f>
        <v>#N/A</v>
      </c>
      <c r="I65" s="1">
        <f>G65*IF(ISNA(VLOOKUP(H65,'Skala Nilai'!$A$2:$B$11,2,FALSE)),0,VLOOKUP(H65,'Skala Nilai'!$A$2:$B$11,2,FALSE))</f>
        <v>0</v>
      </c>
      <c r="J65" s="31"/>
      <c r="K65" s="31"/>
    </row>
    <row r="66" spans="1:11" ht="15.75">
      <c r="A66" s="2"/>
      <c r="B66" s="2"/>
      <c r="C66" s="3"/>
      <c r="D66" s="3"/>
      <c r="E66" s="1">
        <f>SUM(E60:E65)</f>
        <v>17</v>
      </c>
      <c r="F66" s="1">
        <f>SUM(F60:F65)</f>
        <v>1</v>
      </c>
      <c r="G66" s="1">
        <f>SUM(G60:G65)</f>
        <v>18</v>
      </c>
      <c r="H66" s="3"/>
      <c r="I66" s="3"/>
      <c r="J66" s="31"/>
      <c r="K66" s="31"/>
    </row>
    <row r="67" spans="1:11">
      <c r="A67" s="31"/>
      <c r="B67" s="39"/>
      <c r="C67" s="37"/>
      <c r="D67" s="37"/>
      <c r="E67" s="37"/>
      <c r="F67" s="37"/>
      <c r="G67" s="37"/>
      <c r="H67" s="31"/>
      <c r="I67" s="31"/>
      <c r="J67" s="31"/>
      <c r="K67" s="31"/>
    </row>
    <row r="68" spans="1:11">
      <c r="A68" s="31"/>
      <c r="B68" s="37"/>
      <c r="C68" s="37"/>
      <c r="D68" s="37"/>
      <c r="E68" s="37"/>
      <c r="F68" s="37"/>
      <c r="G68" s="37"/>
      <c r="H68" s="31"/>
      <c r="I68" s="31"/>
      <c r="J68" s="31"/>
      <c r="K68" s="31"/>
    </row>
    <row r="69" spans="1:11" ht="15.75">
      <c r="A69" s="31"/>
      <c r="B69" s="34" t="s">
        <v>163</v>
      </c>
      <c r="C69" s="35"/>
      <c r="D69" s="35"/>
      <c r="E69" s="35"/>
      <c r="F69" s="35"/>
      <c r="G69" s="35"/>
      <c r="H69" s="31"/>
      <c r="I69" s="31"/>
      <c r="J69" s="31"/>
      <c r="K69" s="31"/>
    </row>
    <row r="70" spans="1:11" ht="15.75">
      <c r="A70" s="79" t="s">
        <v>187</v>
      </c>
      <c r="B70" s="79" t="s">
        <v>121</v>
      </c>
      <c r="C70" s="79" t="s">
        <v>122</v>
      </c>
      <c r="D70" s="79" t="s">
        <v>123</v>
      </c>
      <c r="E70" s="78" t="s">
        <v>120</v>
      </c>
      <c r="F70" s="78"/>
      <c r="G70" s="78"/>
      <c r="H70" s="79" t="s">
        <v>265</v>
      </c>
      <c r="I70" s="79" t="s">
        <v>270</v>
      </c>
      <c r="J70" s="31"/>
      <c r="K70" s="31"/>
    </row>
    <row r="71" spans="1:11" ht="15.75">
      <c r="A71" s="79"/>
      <c r="B71" s="79"/>
      <c r="C71" s="79"/>
      <c r="D71" s="79"/>
      <c r="E71" s="42" t="s">
        <v>124</v>
      </c>
      <c r="F71" s="42" t="s">
        <v>125</v>
      </c>
      <c r="G71" s="42" t="s">
        <v>126</v>
      </c>
      <c r="H71" s="79"/>
      <c r="I71" s="79"/>
      <c r="J71" s="31"/>
      <c r="K71" s="31"/>
    </row>
    <row r="72" spans="1:11" ht="15.75">
      <c r="A72" s="1">
        <v>1</v>
      </c>
      <c r="B72" s="2" t="s">
        <v>75</v>
      </c>
      <c r="C72" s="3" t="s">
        <v>76</v>
      </c>
      <c r="D72" s="3" t="s">
        <v>164</v>
      </c>
      <c r="E72" s="1">
        <v>2</v>
      </c>
      <c r="F72" s="1"/>
      <c r="G72" s="1">
        <f>E72+F72</f>
        <v>2</v>
      </c>
      <c r="H72" s="36" t="str">
        <f>VLOOKUP(B72,'Tabel Konversi'!$C$4:$J$69,8,FALSE)</f>
        <v>NA</v>
      </c>
      <c r="I72" s="1">
        <f>G72*IF(ISNA(VLOOKUP(H72,'Skala Nilai'!$A$2:$B$11,2,FALSE)),0,VLOOKUP(H72,'Skala Nilai'!$A$2:$B$11,2,FALSE))</f>
        <v>0</v>
      </c>
      <c r="J72" s="31"/>
      <c r="K72" s="31"/>
    </row>
    <row r="73" spans="1:11" ht="15.75">
      <c r="A73" s="1">
        <v>2</v>
      </c>
      <c r="B73" s="2" t="s">
        <v>77</v>
      </c>
      <c r="C73" s="3" t="s">
        <v>78</v>
      </c>
      <c r="D73" s="3" t="s">
        <v>165</v>
      </c>
      <c r="E73" s="1">
        <v>3</v>
      </c>
      <c r="F73" s="1"/>
      <c r="G73" s="1">
        <f t="shared" ref="G73:G78" si="6">E73+F73</f>
        <v>3</v>
      </c>
      <c r="H73" s="36" t="str">
        <f>VLOOKUP(B73,'Tabel Konversi'!$C$4:$J$69,8,FALSE)</f>
        <v>NA</v>
      </c>
      <c r="I73" s="1">
        <f>G73*IF(ISNA(VLOOKUP(H73,'Skala Nilai'!$A$2:$B$11,2,FALSE)),0,VLOOKUP(H73,'Skala Nilai'!$A$2:$B$11,2,FALSE))</f>
        <v>0</v>
      </c>
      <c r="J73" s="31"/>
      <c r="K73" s="31"/>
    </row>
    <row r="74" spans="1:11" ht="15.75">
      <c r="A74" s="1">
        <v>3</v>
      </c>
      <c r="B74" s="2" t="s">
        <v>79</v>
      </c>
      <c r="C74" s="3" t="s">
        <v>80</v>
      </c>
      <c r="D74" s="3" t="s">
        <v>166</v>
      </c>
      <c r="E74" s="1">
        <v>3</v>
      </c>
      <c r="F74" s="1"/>
      <c r="G74" s="1">
        <f t="shared" si="6"/>
        <v>3</v>
      </c>
      <c r="H74" s="36" t="str">
        <f>VLOOKUP(B74,'Tabel Konversi'!$C$4:$J$69,8,FALSE)</f>
        <v>NA</v>
      </c>
      <c r="I74" s="1">
        <f>G74*IF(ISNA(VLOOKUP(H74,'Skala Nilai'!$A$2:$B$11,2,FALSE)),0,VLOOKUP(H74,'Skala Nilai'!$A$2:$B$11,2,FALSE))</f>
        <v>0</v>
      </c>
      <c r="J74" s="31"/>
      <c r="K74" s="31"/>
    </row>
    <row r="75" spans="1:11" ht="15.75">
      <c r="A75" s="1">
        <v>4</v>
      </c>
      <c r="B75" s="2" t="s">
        <v>81</v>
      </c>
      <c r="C75" s="3" t="s">
        <v>82</v>
      </c>
      <c r="D75" s="3" t="s">
        <v>167</v>
      </c>
      <c r="E75" s="1">
        <v>3</v>
      </c>
      <c r="F75" s="1"/>
      <c r="G75" s="1">
        <f t="shared" si="6"/>
        <v>3</v>
      </c>
      <c r="H75" s="36" t="str">
        <f>VLOOKUP(B75,'Tabel Konversi'!$C$4:$J$69,8,FALSE)</f>
        <v>NA</v>
      </c>
      <c r="I75" s="1">
        <f>G75*IF(ISNA(VLOOKUP(H75,'Skala Nilai'!$A$2:$B$11,2,FALSE)),0,VLOOKUP(H75,'Skala Nilai'!$A$2:$B$11,2,FALSE))</f>
        <v>0</v>
      </c>
      <c r="J75" s="31"/>
      <c r="K75" s="31"/>
    </row>
    <row r="76" spans="1:11" ht="15.75">
      <c r="A76" s="1">
        <v>5</v>
      </c>
      <c r="B76" s="2" t="s">
        <v>83</v>
      </c>
      <c r="C76" s="3" t="s">
        <v>84</v>
      </c>
      <c r="D76" s="3" t="s">
        <v>168</v>
      </c>
      <c r="E76" s="1">
        <v>3</v>
      </c>
      <c r="F76" s="1"/>
      <c r="G76" s="1">
        <f t="shared" si="6"/>
        <v>3</v>
      </c>
      <c r="H76" s="36" t="str">
        <f>VLOOKUP(B76,'Tabel Konversi'!$C$4:$J$69,8,FALSE)</f>
        <v>NA</v>
      </c>
      <c r="I76" s="1">
        <f>G76*IF(ISNA(VLOOKUP(H76,'Skala Nilai'!$A$2:$B$11,2,FALSE)),0,VLOOKUP(H76,'Skala Nilai'!$A$2:$B$11,2,FALSE))</f>
        <v>0</v>
      </c>
      <c r="J76" s="31"/>
      <c r="K76" s="31"/>
    </row>
    <row r="77" spans="1:11" ht="15.75">
      <c r="A77" s="1">
        <v>6</v>
      </c>
      <c r="B77" s="2" t="s">
        <v>85</v>
      </c>
      <c r="C77" s="3" t="s">
        <v>86</v>
      </c>
      <c r="D77" s="3" t="s">
        <v>169</v>
      </c>
      <c r="E77" s="1">
        <v>3</v>
      </c>
      <c r="F77" s="1"/>
      <c r="G77" s="1">
        <f>E77+F77</f>
        <v>3</v>
      </c>
      <c r="H77" s="36" t="str">
        <f>VLOOKUP(B77,'Tabel Konversi'!$C$4:$J$69,8,FALSE)</f>
        <v>NA</v>
      </c>
      <c r="I77" s="1">
        <f>G77*IF(ISNA(VLOOKUP(H77,'Skala Nilai'!$A$2:$B$11,2,FALSE)),0,VLOOKUP(H77,'Skala Nilai'!$A$2:$B$11,2,FALSE))</f>
        <v>0</v>
      </c>
      <c r="J77" s="31"/>
      <c r="K77" s="31"/>
    </row>
    <row r="78" spans="1:11" ht="15.75">
      <c r="A78" s="1">
        <v>7</v>
      </c>
      <c r="B78" s="18" t="str">
        <f>VLOOKUP(C78,$C$105:$J$113,8,FALSE)</f>
        <v>CSXXXX</v>
      </c>
      <c r="C78" s="3" t="s">
        <v>192</v>
      </c>
      <c r="D78" s="3" t="str">
        <f>VLOOKUP(B78,$B$105:$E$113,3,FALSE)</f>
        <v>ELECTIVE</v>
      </c>
      <c r="E78" s="1">
        <v>3</v>
      </c>
      <c r="F78" s="1"/>
      <c r="G78" s="1">
        <f t="shared" si="6"/>
        <v>3</v>
      </c>
      <c r="H78" s="36" t="e">
        <f>VLOOKUP(B78,'Tabel Konversi'!$C$4:$J$69,8,FALSE)</f>
        <v>#N/A</v>
      </c>
      <c r="I78" s="1">
        <f>G78*IF(ISNA(VLOOKUP(H78,'Skala Nilai'!$A$2:$B$11,2,FALSE)),0,VLOOKUP(H78,'Skala Nilai'!$A$2:$B$11,2,FALSE))</f>
        <v>0</v>
      </c>
      <c r="J78" s="31"/>
      <c r="K78" s="31"/>
    </row>
    <row r="79" spans="1:11" ht="15.75">
      <c r="A79" s="1"/>
      <c r="B79" s="2"/>
      <c r="C79" s="3"/>
      <c r="D79" s="3"/>
      <c r="E79" s="1">
        <f>SUM(E72:E78)</f>
        <v>20</v>
      </c>
      <c r="F79" s="1">
        <f>SUM(F72:F78)</f>
        <v>0</v>
      </c>
      <c r="G79" s="1">
        <f>SUM(G72:G78)</f>
        <v>20</v>
      </c>
      <c r="H79" s="3"/>
      <c r="I79" s="3"/>
      <c r="J79" s="31"/>
      <c r="K79" s="31"/>
    </row>
    <row r="80" spans="1:11">
      <c r="A80" s="31"/>
      <c r="B80" s="37"/>
      <c r="C80" s="37"/>
      <c r="D80" s="37"/>
      <c r="E80" s="37"/>
      <c r="F80" s="37"/>
      <c r="G80" s="37"/>
      <c r="H80" s="31"/>
      <c r="I80" s="31"/>
      <c r="J80" s="31"/>
      <c r="K80" s="31"/>
    </row>
    <row r="81" spans="1:11">
      <c r="A81" s="31"/>
      <c r="B81" s="37"/>
      <c r="C81" s="37"/>
      <c r="D81" s="37"/>
      <c r="E81" s="37"/>
      <c r="F81" s="37"/>
      <c r="G81" s="37"/>
      <c r="H81" s="31"/>
      <c r="I81" s="31"/>
      <c r="J81" s="31"/>
      <c r="K81" s="31"/>
    </row>
    <row r="82" spans="1:11" ht="15.75">
      <c r="A82" s="31"/>
      <c r="B82" s="34" t="s">
        <v>170</v>
      </c>
      <c r="C82" s="35"/>
      <c r="D82" s="35"/>
      <c r="E82" s="35"/>
      <c r="F82" s="35"/>
      <c r="G82" s="35"/>
      <c r="H82" s="31"/>
      <c r="I82" s="31"/>
      <c r="J82" s="31"/>
      <c r="K82" s="31"/>
    </row>
    <row r="83" spans="1:11" ht="15.75">
      <c r="A83" s="79" t="s">
        <v>187</v>
      </c>
      <c r="B83" s="79" t="s">
        <v>121</v>
      </c>
      <c r="C83" s="79" t="s">
        <v>122</v>
      </c>
      <c r="D83" s="79" t="s">
        <v>123</v>
      </c>
      <c r="E83" s="78" t="s">
        <v>120</v>
      </c>
      <c r="F83" s="78"/>
      <c r="G83" s="78"/>
      <c r="H83" s="79" t="s">
        <v>265</v>
      </c>
      <c r="I83" s="79" t="s">
        <v>270</v>
      </c>
      <c r="J83" s="31"/>
      <c r="K83" s="31"/>
    </row>
    <row r="84" spans="1:11" ht="15.75">
      <c r="A84" s="79"/>
      <c r="B84" s="79"/>
      <c r="C84" s="79"/>
      <c r="D84" s="79"/>
      <c r="E84" s="42" t="s">
        <v>124</v>
      </c>
      <c r="F84" s="42" t="s">
        <v>125</v>
      </c>
      <c r="G84" s="42" t="s">
        <v>126</v>
      </c>
      <c r="H84" s="79"/>
      <c r="I84" s="79"/>
      <c r="J84" s="31"/>
      <c r="K84" s="31"/>
    </row>
    <row r="85" spans="1:11" ht="30.75" customHeight="1">
      <c r="A85" s="1">
        <v>1</v>
      </c>
      <c r="B85" s="2" t="s">
        <v>88</v>
      </c>
      <c r="C85" s="3" t="s">
        <v>89</v>
      </c>
      <c r="D85" s="3" t="s">
        <v>171</v>
      </c>
      <c r="E85" s="1">
        <v>3</v>
      </c>
      <c r="F85" s="1"/>
      <c r="G85" s="1">
        <f>E85+F85</f>
        <v>3</v>
      </c>
      <c r="H85" s="36" t="str">
        <f>VLOOKUP(B85,'Tabel Konversi'!$C$4:$J$69,8,FALSE)</f>
        <v>NA</v>
      </c>
      <c r="I85" s="1">
        <f>G85*IF(ISNA(VLOOKUP(H85,'Skala Nilai'!$A$2:$B$11,2,FALSE)),0,VLOOKUP(H85,'Skala Nilai'!$A$2:$B$11,2,FALSE))</f>
        <v>0</v>
      </c>
      <c r="J85" s="87"/>
      <c r="K85" s="31"/>
    </row>
    <row r="86" spans="1:11" ht="15.75">
      <c r="A86" s="1">
        <v>2</v>
      </c>
      <c r="B86" s="2" t="s">
        <v>90</v>
      </c>
      <c r="C86" s="3" t="s">
        <v>91</v>
      </c>
      <c r="D86" s="3" t="s">
        <v>172</v>
      </c>
      <c r="E86" s="1">
        <v>2</v>
      </c>
      <c r="F86" s="1"/>
      <c r="G86" s="1">
        <f>E86+F86</f>
        <v>2</v>
      </c>
      <c r="H86" s="36" t="str">
        <f>VLOOKUP(B86,'Tabel Konversi'!$C$4:$J$69,8,FALSE)</f>
        <v>NA</v>
      </c>
      <c r="I86" s="1">
        <f>G86*IF(ISNA(VLOOKUP(H86,'Skala Nilai'!$A$2:$B$11,2,FALSE)),0,VLOOKUP(H86,'Skala Nilai'!$A$2:$B$11,2,FALSE))</f>
        <v>0</v>
      </c>
      <c r="J86" s="87"/>
      <c r="K86" s="31"/>
    </row>
    <row r="87" spans="1:11" ht="15.75">
      <c r="A87" s="1">
        <v>3</v>
      </c>
      <c r="B87" s="2" t="s">
        <v>92</v>
      </c>
      <c r="C87" s="2" t="s">
        <v>93</v>
      </c>
      <c r="D87" s="3" t="s">
        <v>173</v>
      </c>
      <c r="E87" s="1">
        <v>2</v>
      </c>
      <c r="F87" s="1"/>
      <c r="G87" s="1">
        <f>E87+F87</f>
        <v>2</v>
      </c>
      <c r="H87" s="36" t="str">
        <f>VLOOKUP(B87,'Tabel Konversi'!$C$4:$J$69,8,FALSE)</f>
        <v>NA</v>
      </c>
      <c r="I87" s="1">
        <f>G87*IF(ISNA(VLOOKUP(H87,'Skala Nilai'!$A$2:$B$11,2,FALSE)),0,VLOOKUP(H87,'Skala Nilai'!$A$2:$B$11,2,FALSE))</f>
        <v>0</v>
      </c>
      <c r="J87" s="87"/>
      <c r="K87" s="31"/>
    </row>
    <row r="88" spans="1:11" ht="15.75">
      <c r="A88" s="1">
        <v>4</v>
      </c>
      <c r="B88" s="2" t="s">
        <v>94</v>
      </c>
      <c r="C88" s="3" t="s">
        <v>95</v>
      </c>
      <c r="D88" s="40" t="s">
        <v>174</v>
      </c>
      <c r="E88" s="1">
        <v>3</v>
      </c>
      <c r="F88" s="1"/>
      <c r="G88" s="1">
        <f t="shared" ref="G88:G91" si="7">E88+F88</f>
        <v>3</v>
      </c>
      <c r="H88" s="36" t="str">
        <f>VLOOKUP(B88,'Tabel Konversi'!$C$4:$J$69,8,FALSE)</f>
        <v>NA</v>
      </c>
      <c r="I88" s="1">
        <f>G88*IF(ISNA(VLOOKUP(H88,'Skala Nilai'!$A$2:$B$11,2,FALSE)),0,VLOOKUP(H88,'Skala Nilai'!$A$2:$B$11,2,FALSE))</f>
        <v>0</v>
      </c>
      <c r="J88" s="87"/>
      <c r="K88" s="31"/>
    </row>
    <row r="89" spans="1:11" ht="15.75">
      <c r="A89" s="1">
        <v>5</v>
      </c>
      <c r="B89" s="2" t="s">
        <v>96</v>
      </c>
      <c r="C89" s="3" t="s">
        <v>97</v>
      </c>
      <c r="D89" s="3" t="s">
        <v>175</v>
      </c>
      <c r="E89" s="1">
        <v>3</v>
      </c>
      <c r="F89" s="1"/>
      <c r="G89" s="1">
        <f t="shared" si="7"/>
        <v>3</v>
      </c>
      <c r="H89" s="36" t="str">
        <f>VLOOKUP(B89,'Tabel Konversi'!$C$4:$J$69,8,FALSE)</f>
        <v>NA</v>
      </c>
      <c r="I89" s="1">
        <f>G89*IF(ISNA(VLOOKUP(H89,'Skala Nilai'!$A$2:$B$11,2,FALSE)),0,VLOOKUP(H89,'Skala Nilai'!$A$2:$B$11,2,FALSE))</f>
        <v>0</v>
      </c>
      <c r="J89" s="87"/>
      <c r="K89" s="31"/>
    </row>
    <row r="90" spans="1:11" ht="15.75">
      <c r="A90" s="1">
        <v>6</v>
      </c>
      <c r="B90" s="2" t="s">
        <v>98</v>
      </c>
      <c r="C90" s="3" t="s">
        <v>99</v>
      </c>
      <c r="D90" s="3" t="s">
        <v>176</v>
      </c>
      <c r="E90" s="1">
        <v>3</v>
      </c>
      <c r="F90" s="1"/>
      <c r="G90" s="1">
        <f t="shared" si="7"/>
        <v>3</v>
      </c>
      <c r="H90" s="36" t="str">
        <f>VLOOKUP(B90,'Tabel Konversi'!$C$4:$J$69,8,FALSE)</f>
        <v>NA</v>
      </c>
      <c r="I90" s="1">
        <f>G90*IF(ISNA(VLOOKUP(H90,'Skala Nilai'!$A$2:$B$11,2,FALSE)),0,VLOOKUP(H90,'Skala Nilai'!$A$2:$B$11,2,FALSE))</f>
        <v>0</v>
      </c>
      <c r="J90" s="87"/>
      <c r="K90" s="31"/>
    </row>
    <row r="91" spans="1:11" ht="15.75">
      <c r="A91" s="2">
        <v>7</v>
      </c>
      <c r="B91" s="18" t="str">
        <f>VLOOKUP(C91,$C$105:$J$113,8,FALSE)</f>
        <v>CSXXXX</v>
      </c>
      <c r="C91" s="3" t="s">
        <v>192</v>
      </c>
      <c r="D91" s="3" t="str">
        <f>VLOOKUP(B91,$B$105:$E$113,3,FALSE)</f>
        <v>ELECTIVE</v>
      </c>
      <c r="E91" s="1">
        <v>3</v>
      </c>
      <c r="F91" s="1"/>
      <c r="G91" s="1">
        <f t="shared" si="7"/>
        <v>3</v>
      </c>
      <c r="H91" s="36" t="e">
        <f>VLOOKUP(B91,'Tabel Konversi'!$C$4:$J$69,8,FALSE)</f>
        <v>#N/A</v>
      </c>
      <c r="I91" s="1">
        <f>G91*IF(ISNA(VLOOKUP(H91,'Skala Nilai'!$A$2:$B$11,2,FALSE)),0,VLOOKUP(H91,'Skala Nilai'!$A$2:$B$11,2,FALSE))</f>
        <v>0</v>
      </c>
      <c r="J91" s="87"/>
      <c r="K91" s="31"/>
    </row>
    <row r="92" spans="1:11" ht="15.75">
      <c r="A92" s="2"/>
      <c r="B92" s="2"/>
      <c r="C92" s="3"/>
      <c r="D92" s="3"/>
      <c r="E92" s="1">
        <f>SUM(E85:E91)</f>
        <v>19</v>
      </c>
      <c r="F92" s="1">
        <f>SUM(F85:F91)</f>
        <v>0</v>
      </c>
      <c r="G92" s="1">
        <f>SUM(G85:G91)</f>
        <v>19</v>
      </c>
      <c r="H92" s="3"/>
      <c r="I92" s="3"/>
      <c r="J92" s="88"/>
      <c r="K92" s="31"/>
    </row>
    <row r="93" spans="1:11">
      <c r="A93" s="31"/>
      <c r="B93" s="37"/>
      <c r="C93" s="37"/>
      <c r="D93" s="37"/>
      <c r="E93" s="37"/>
      <c r="F93" s="37"/>
      <c r="G93" s="37"/>
      <c r="H93" s="31"/>
      <c r="I93" s="31"/>
      <c r="J93" s="31"/>
      <c r="K93" s="31"/>
    </row>
    <row r="94" spans="1:11">
      <c r="A94" s="31"/>
      <c r="B94" s="38"/>
      <c r="C94" s="37"/>
      <c r="D94" s="37"/>
      <c r="E94" s="37"/>
      <c r="F94" s="37"/>
      <c r="G94" s="37"/>
      <c r="H94" s="31"/>
      <c r="I94" s="31"/>
      <c r="J94" s="31"/>
      <c r="K94" s="31"/>
    </row>
    <row r="95" spans="1:11" ht="15.75">
      <c r="A95" s="31"/>
      <c r="B95" s="34" t="s">
        <v>177</v>
      </c>
      <c r="C95" s="35"/>
      <c r="D95" s="35"/>
      <c r="E95" s="35"/>
      <c r="F95" s="35"/>
      <c r="G95" s="35"/>
      <c r="H95" s="31"/>
      <c r="I95" s="31"/>
      <c r="J95" s="31"/>
      <c r="K95" s="31"/>
    </row>
    <row r="96" spans="1:11" ht="15.75">
      <c r="A96" s="79" t="s">
        <v>187</v>
      </c>
      <c r="B96" s="79" t="s">
        <v>121</v>
      </c>
      <c r="C96" s="79" t="s">
        <v>122</v>
      </c>
      <c r="D96" s="79" t="s">
        <v>123</v>
      </c>
      <c r="E96" s="78" t="s">
        <v>120</v>
      </c>
      <c r="F96" s="78"/>
      <c r="G96" s="78"/>
      <c r="H96" s="79" t="s">
        <v>265</v>
      </c>
      <c r="I96" s="79" t="s">
        <v>270</v>
      </c>
      <c r="J96" s="31"/>
      <c r="K96" s="31"/>
    </row>
    <row r="97" spans="1:12" ht="15.75">
      <c r="A97" s="79"/>
      <c r="B97" s="79"/>
      <c r="C97" s="79"/>
      <c r="D97" s="79"/>
      <c r="E97" s="42" t="s">
        <v>124</v>
      </c>
      <c r="F97" s="42" t="s">
        <v>125</v>
      </c>
      <c r="G97" s="42" t="s">
        <v>126</v>
      </c>
      <c r="H97" s="79"/>
      <c r="I97" s="79"/>
      <c r="J97" s="31"/>
      <c r="K97" s="31"/>
    </row>
    <row r="98" spans="1:12" ht="15.75">
      <c r="A98" s="1">
        <v>1</v>
      </c>
      <c r="B98" s="2" t="s">
        <v>101</v>
      </c>
      <c r="C98" s="3" t="s">
        <v>102</v>
      </c>
      <c r="D98" s="3" t="s">
        <v>178</v>
      </c>
      <c r="E98" s="1">
        <v>6</v>
      </c>
      <c r="F98" s="1"/>
      <c r="G98" s="1">
        <f t="shared" ref="G98:G99" si="8">E98+F98</f>
        <v>6</v>
      </c>
      <c r="H98" s="36" t="str">
        <f>VLOOKUP(B98,'Tabel Konversi'!$C$4:$J$69,8,FALSE)</f>
        <v>NA</v>
      </c>
      <c r="I98" s="1">
        <f>G98*IF(ISNA(VLOOKUP(H98,'Skala Nilai'!$A$2:$B$11,2,FALSE)),0,VLOOKUP(H98,'Skala Nilai'!$A$2:$B$11,2,FALSE))</f>
        <v>0</v>
      </c>
      <c r="J98" s="87"/>
      <c r="K98" s="31"/>
    </row>
    <row r="99" spans="1:12" ht="15.75">
      <c r="A99" s="1">
        <v>2</v>
      </c>
      <c r="B99" s="18" t="str">
        <f>VLOOKUP(C99,$C$105:$J$113,8,FALSE)</f>
        <v>CSXXXX</v>
      </c>
      <c r="C99" s="3" t="s">
        <v>192</v>
      </c>
      <c r="D99" s="3" t="str">
        <f>VLOOKUP(B99,$B$105:$E$113,3,FALSE)</f>
        <v>ELECTIVE</v>
      </c>
      <c r="E99" s="1">
        <v>3</v>
      </c>
      <c r="F99" s="1"/>
      <c r="G99" s="1">
        <f t="shared" si="8"/>
        <v>3</v>
      </c>
      <c r="H99" s="36" t="e">
        <f>VLOOKUP(B99,'Tabel Konversi'!$C$4:$J$69,8,FALSE)</f>
        <v>#N/A</v>
      </c>
      <c r="I99" s="1">
        <f>G99*IF(ISNA(VLOOKUP(H99,'Skala Nilai'!$A$2:$B$11,2,FALSE)),0,VLOOKUP(H99,'Skala Nilai'!$A$2:$B$11,2,FALSE))</f>
        <v>0</v>
      </c>
      <c r="J99" s="87"/>
      <c r="K99" s="31"/>
    </row>
    <row r="100" spans="1:12" ht="15.75">
      <c r="A100" s="2"/>
      <c r="B100" s="2"/>
      <c r="C100" s="3"/>
      <c r="D100" s="3"/>
      <c r="E100" s="1">
        <f>SUM(E98:E99)</f>
        <v>9</v>
      </c>
      <c r="F100" s="1">
        <f>SUM(F98:F99)</f>
        <v>0</v>
      </c>
      <c r="G100" s="1">
        <f>SUM(G98:G99)</f>
        <v>9</v>
      </c>
      <c r="H100" s="3"/>
      <c r="I100" s="3"/>
      <c r="J100" s="88"/>
      <c r="K100" s="31"/>
    </row>
    <row r="101" spans="1:12" ht="30">
      <c r="A101" s="31"/>
      <c r="B101" s="39" t="s">
        <v>162</v>
      </c>
      <c r="C101" s="37"/>
      <c r="D101" s="37"/>
      <c r="E101" s="38">
        <f>E16+E28+E41+E54+E66+E79+E92+E100</f>
        <v>136</v>
      </c>
      <c r="F101" s="38">
        <f>F16+F28+F41+F54+F66+F79+F92+F100</f>
        <v>8</v>
      </c>
      <c r="G101" s="38">
        <f>G16+G28+G41+G54+G66+G79+G92+G100</f>
        <v>144</v>
      </c>
      <c r="H101" s="31"/>
      <c r="I101" s="31"/>
      <c r="J101" s="31"/>
      <c r="K101" s="31"/>
    </row>
    <row r="102" spans="1:12" ht="15.75">
      <c r="A102" s="31"/>
      <c r="B102" s="30" t="s">
        <v>179</v>
      </c>
      <c r="C102" s="30"/>
      <c r="D102" s="38"/>
      <c r="E102" s="38"/>
      <c r="F102" s="38"/>
      <c r="G102" s="38"/>
      <c r="H102" s="31"/>
      <c r="I102" s="31"/>
      <c r="J102" s="31"/>
      <c r="K102" s="31"/>
    </row>
    <row r="103" spans="1:12" ht="15.75">
      <c r="A103" s="79" t="s">
        <v>187</v>
      </c>
      <c r="B103" s="79" t="s">
        <v>121</v>
      </c>
      <c r="C103" s="79" t="s">
        <v>122</v>
      </c>
      <c r="D103" s="79" t="s">
        <v>123</v>
      </c>
      <c r="E103" s="78" t="s">
        <v>120</v>
      </c>
      <c r="F103" s="78"/>
      <c r="G103" s="78"/>
      <c r="H103" s="79" t="s">
        <v>265</v>
      </c>
      <c r="I103" s="79" t="s">
        <v>270</v>
      </c>
      <c r="J103" s="31"/>
      <c r="K103" s="61">
        <f>SUMIF($H$9:$H$100,'Skala Nilai'!A2,$G$9:$G$100)</f>
        <v>0</v>
      </c>
    </row>
    <row r="104" spans="1:12" ht="15.75">
      <c r="A104" s="79"/>
      <c r="B104" s="79"/>
      <c r="C104" s="79"/>
      <c r="D104" s="79"/>
      <c r="E104" s="42" t="s">
        <v>124</v>
      </c>
      <c r="F104" s="42" t="s">
        <v>125</v>
      </c>
      <c r="G104" s="42" t="s">
        <v>126</v>
      </c>
      <c r="H104" s="79"/>
      <c r="I104" s="79"/>
      <c r="J104" s="31"/>
      <c r="K104" s="61">
        <f>SUMIF($H$9:$H$100,'Skala Nilai'!A3,$G$9:$G$100)</f>
        <v>0</v>
      </c>
    </row>
    <row r="105" spans="1:12" ht="15.75">
      <c r="A105" s="1">
        <v>1</v>
      </c>
      <c r="B105" s="2" t="s">
        <v>103</v>
      </c>
      <c r="C105" s="3" t="s">
        <v>104</v>
      </c>
      <c r="D105" s="3" t="s">
        <v>180</v>
      </c>
      <c r="E105" s="1">
        <v>3</v>
      </c>
      <c r="F105" s="1"/>
      <c r="G105" s="1">
        <f t="shared" ref="G105:G112" si="9">E105+F105</f>
        <v>3</v>
      </c>
      <c r="H105" s="110" t="e">
        <f>VLOOKUP(B105,'Tabel Konversi'!$C$4:$J$69,8,FALSE)</f>
        <v>#N/A</v>
      </c>
      <c r="I105" s="1">
        <f>G105*IF(ISNA(VLOOKUP(H105,'Skala Nilai'!$A$2:$B$11,2,FALSE)),0,VLOOKUP(H105,'Skala Nilai'!$A$2:$B$11,2,FALSE))</f>
        <v>0</v>
      </c>
      <c r="J105" s="61" t="s">
        <v>103</v>
      </c>
      <c r="K105" s="61">
        <f>SUMIF($H$9:$H$100,'Skala Nilai'!A4,$G$9:$G$100)</f>
        <v>0</v>
      </c>
    </row>
    <row r="106" spans="1:12" ht="15.75">
      <c r="A106" s="1">
        <v>2</v>
      </c>
      <c r="B106" s="2" t="s">
        <v>105</v>
      </c>
      <c r="C106" s="3" t="s">
        <v>106</v>
      </c>
      <c r="D106" s="3" t="s">
        <v>181</v>
      </c>
      <c r="E106" s="1">
        <v>3</v>
      </c>
      <c r="F106" s="1"/>
      <c r="G106" s="1">
        <f t="shared" si="9"/>
        <v>3</v>
      </c>
      <c r="H106" s="110" t="e">
        <f>VLOOKUP(B106,'Tabel Konversi'!$C$4:$J$69,8,FALSE)</f>
        <v>#N/A</v>
      </c>
      <c r="I106" s="1">
        <f>G106*IF(ISNA(VLOOKUP(H106,'Skala Nilai'!$A$2:$B$11,2,FALSE)),0,VLOOKUP(H106,'Skala Nilai'!$A$2:$B$11,2,FALSE))</f>
        <v>0</v>
      </c>
      <c r="J106" s="61" t="s">
        <v>105</v>
      </c>
      <c r="K106" s="61">
        <f>SUMIF($H$9:$H$100,'Skala Nilai'!A5,$G$9:$G$100)</f>
        <v>0</v>
      </c>
    </row>
    <row r="107" spans="1:12" ht="15.75">
      <c r="A107" s="1">
        <v>3</v>
      </c>
      <c r="B107" s="2" t="s">
        <v>107</v>
      </c>
      <c r="C107" s="3" t="s">
        <v>108</v>
      </c>
      <c r="D107" s="3" t="s">
        <v>182</v>
      </c>
      <c r="E107" s="1">
        <v>3</v>
      </c>
      <c r="F107" s="1"/>
      <c r="G107" s="1">
        <f t="shared" si="9"/>
        <v>3</v>
      </c>
      <c r="H107" s="110" t="e">
        <f>VLOOKUP(B107,'Tabel Konversi'!$C$4:$J$69,8,FALSE)</f>
        <v>#N/A</v>
      </c>
      <c r="I107" s="1">
        <f>G107*IF(ISNA(VLOOKUP(H107,'Skala Nilai'!$A$2:$B$11,2,FALSE)),0,VLOOKUP(H107,'Skala Nilai'!$A$2:$B$11,2,FALSE))</f>
        <v>0</v>
      </c>
      <c r="J107" s="61" t="s">
        <v>107</v>
      </c>
      <c r="K107" s="61">
        <f>SUMIF($H$9:$H$100,'Skala Nilai'!A6,$G$9:$G$100)</f>
        <v>0</v>
      </c>
    </row>
    <row r="108" spans="1:12" ht="15.75">
      <c r="A108" s="1">
        <v>4</v>
      </c>
      <c r="B108" s="2" t="s">
        <v>109</v>
      </c>
      <c r="C108" s="3" t="s">
        <v>110</v>
      </c>
      <c r="D108" s="3" t="s">
        <v>183</v>
      </c>
      <c r="E108" s="1">
        <v>3</v>
      </c>
      <c r="F108" s="1"/>
      <c r="G108" s="1">
        <f t="shared" si="9"/>
        <v>3</v>
      </c>
      <c r="H108" s="110" t="e">
        <f>VLOOKUP(B108,'Tabel Konversi'!$C$4:$J$69,8,FALSE)</f>
        <v>#N/A</v>
      </c>
      <c r="I108" s="1">
        <f>G108*IF(ISNA(VLOOKUP(H108,'Skala Nilai'!$A$2:$B$11,2,FALSE)),0,VLOOKUP(H108,'Skala Nilai'!$A$2:$B$11,2,FALSE))</f>
        <v>0</v>
      </c>
      <c r="J108" s="61" t="s">
        <v>109</v>
      </c>
      <c r="K108" s="61">
        <f>SUMIF($H$9:$H$100,'Skala Nilai'!A7,$G$9:$G$100)</f>
        <v>0</v>
      </c>
    </row>
    <row r="109" spans="1:12" ht="15.75">
      <c r="A109" s="1">
        <v>5</v>
      </c>
      <c r="B109" s="2" t="s">
        <v>111</v>
      </c>
      <c r="C109" s="3" t="s">
        <v>112</v>
      </c>
      <c r="D109" s="3" t="s">
        <v>184</v>
      </c>
      <c r="E109" s="1">
        <v>3</v>
      </c>
      <c r="F109" s="1"/>
      <c r="G109" s="1">
        <f t="shared" si="9"/>
        <v>3</v>
      </c>
      <c r="H109" s="36" t="e">
        <f>VLOOKUP(B109,'Tabel Konversi'!$C$4:$J$69,8,FALSE)</f>
        <v>#N/A</v>
      </c>
      <c r="I109" s="1">
        <f>G109*IF(ISNA(VLOOKUP(H109,'Skala Nilai'!$A$2:$B$11,2,FALSE)),0,VLOOKUP(H109,'Skala Nilai'!$A$2:$B$11,2,FALSE))</f>
        <v>0</v>
      </c>
      <c r="J109" s="61" t="s">
        <v>111</v>
      </c>
      <c r="K109" s="61">
        <f>SUMIF($H$9:$H$100,'Skala Nilai'!A8,$G$9:$G$100)</f>
        <v>0</v>
      </c>
    </row>
    <row r="110" spans="1:12" ht="15.75">
      <c r="A110" s="1">
        <v>6</v>
      </c>
      <c r="B110" s="2" t="s">
        <v>113</v>
      </c>
      <c r="C110" s="3" t="s">
        <v>114</v>
      </c>
      <c r="D110" s="3" t="s">
        <v>185</v>
      </c>
      <c r="E110" s="1">
        <v>3</v>
      </c>
      <c r="F110" s="1"/>
      <c r="G110" s="1">
        <f t="shared" si="9"/>
        <v>3</v>
      </c>
      <c r="H110" s="110" t="e">
        <f>VLOOKUP(B110,'Tabel Konversi'!$C$4:$J$69,8,FALSE)</f>
        <v>#N/A</v>
      </c>
      <c r="I110" s="1">
        <f>G110*IF(ISNA(VLOOKUP(H110,'Skala Nilai'!$A$2:$B$11,2,FALSE)),0,VLOOKUP(H110,'Skala Nilai'!$A$2:$B$11,2,FALSE))</f>
        <v>0</v>
      </c>
      <c r="J110" s="61" t="s">
        <v>113</v>
      </c>
      <c r="K110" s="61">
        <f>SUMIF($H$9:$H$100,'Skala Nilai'!A9,$G$9:$G$100)</f>
        <v>0</v>
      </c>
    </row>
    <row r="111" spans="1:12" ht="15.75">
      <c r="A111" s="1">
        <v>7</v>
      </c>
      <c r="B111" s="2" t="s">
        <v>115</v>
      </c>
      <c r="C111" s="3" t="s">
        <v>116</v>
      </c>
      <c r="D111" s="3" t="s">
        <v>116</v>
      </c>
      <c r="E111" s="1">
        <v>3</v>
      </c>
      <c r="F111" s="1"/>
      <c r="G111" s="1">
        <f t="shared" si="9"/>
        <v>3</v>
      </c>
      <c r="H111" s="110" t="e">
        <f>VLOOKUP(B111,'Tabel Konversi'!$C$4:$J$69,8,FALSE)</f>
        <v>#N/A</v>
      </c>
      <c r="I111" s="1">
        <f>G111*IF(ISNA(VLOOKUP(H111,'Skala Nilai'!$A$2:$B$11,2,FALSE)),0,VLOOKUP(H111,'Skala Nilai'!$A$2:$B$11,2,FALSE))</f>
        <v>0</v>
      </c>
      <c r="J111" s="61" t="s">
        <v>115</v>
      </c>
      <c r="K111" s="61">
        <f>SUMIF($H$9:$H$100,'Skala Nilai'!A10,$G$9:$G$100)</f>
        <v>0</v>
      </c>
    </row>
    <row r="112" spans="1:12" ht="15.75" customHeight="1">
      <c r="A112" s="1">
        <v>8</v>
      </c>
      <c r="B112" s="2" t="s">
        <v>117</v>
      </c>
      <c r="C112" s="3" t="s">
        <v>118</v>
      </c>
      <c r="D112" s="3" t="s">
        <v>186</v>
      </c>
      <c r="E112" s="1">
        <v>3</v>
      </c>
      <c r="F112" s="1"/>
      <c r="G112" s="1">
        <f t="shared" si="9"/>
        <v>3</v>
      </c>
      <c r="H112" s="110" t="e">
        <f>VLOOKUP(B112,'Tabel Konversi'!$C$4:$J$69,8,FALSE)</f>
        <v>#N/A</v>
      </c>
      <c r="I112" s="1">
        <f>G112*IF(ISNA(VLOOKUP(H112,'Skala Nilai'!$A$2:$B$11,2,FALSE)),0,VLOOKUP(H112,'Skala Nilai'!$A$2:$B$11,2,FALSE))</f>
        <v>0</v>
      </c>
      <c r="J112" s="61" t="s">
        <v>117</v>
      </c>
      <c r="K112" s="61">
        <f>SUM(K103:K111)</f>
        <v>0</v>
      </c>
      <c r="L112" s="111">
        <f>SUM(K103:K109)</f>
        <v>0</v>
      </c>
    </row>
    <row r="113" spans="1:11" ht="15.75" customHeight="1">
      <c r="A113" s="41"/>
      <c r="B113" s="2" t="s">
        <v>73</v>
      </c>
      <c r="C113" s="3" t="s">
        <v>192</v>
      </c>
      <c r="D113" s="3" t="s">
        <v>193</v>
      </c>
      <c r="E113" s="1">
        <f>SUM(E105:E112)</f>
        <v>24</v>
      </c>
      <c r="F113" s="1">
        <f>SUM(F105:F112)</f>
        <v>0</v>
      </c>
      <c r="G113" s="1">
        <f>SUM(G105:G112)</f>
        <v>24</v>
      </c>
      <c r="H113" s="36"/>
      <c r="I113" s="3"/>
      <c r="J113" s="61" t="s">
        <v>73</v>
      </c>
      <c r="K113" s="31"/>
    </row>
    <row r="114" spans="1:11" ht="1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1:11" ht="50.25" customHeight="1">
      <c r="A115" s="31"/>
      <c r="B115" s="107" t="s">
        <v>343</v>
      </c>
      <c r="C115" s="106" t="s">
        <v>365</v>
      </c>
      <c r="D115" s="106"/>
      <c r="E115" s="106"/>
      <c r="F115" s="106"/>
      <c r="G115" s="106"/>
      <c r="H115" s="106"/>
      <c r="I115" s="106"/>
      <c r="J115" s="31"/>
      <c r="K115" s="31"/>
    </row>
  </sheetData>
  <sheetProtection password="AF24" sheet="1" objects="1" scenarios="1" selectLockedCells="1"/>
  <mergeCells count="72">
    <mergeCell ref="H103:H104"/>
    <mergeCell ref="I103:I104"/>
    <mergeCell ref="C115:I115"/>
    <mergeCell ref="I96:I97"/>
    <mergeCell ref="E1:H1"/>
    <mergeCell ref="E2:H2"/>
    <mergeCell ref="A1:C1"/>
    <mergeCell ref="A2:C2"/>
    <mergeCell ref="A3:C3"/>
    <mergeCell ref="A4:C4"/>
    <mergeCell ref="D4:E4"/>
    <mergeCell ref="D3:E3"/>
    <mergeCell ref="H83:H84"/>
    <mergeCell ref="H96:H97"/>
    <mergeCell ref="I7:I8"/>
    <mergeCell ref="I19:I20"/>
    <mergeCell ref="I32:I33"/>
    <mergeCell ref="I45:I46"/>
    <mergeCell ref="I58:I59"/>
    <mergeCell ref="I70:I71"/>
    <mergeCell ref="I83:I84"/>
    <mergeCell ref="H7:H8"/>
    <mergeCell ref="H19:H20"/>
    <mergeCell ref="H32:H33"/>
    <mergeCell ref="H45:H46"/>
    <mergeCell ref="H58:H59"/>
    <mergeCell ref="H70:H71"/>
    <mergeCell ref="A103:A104"/>
    <mergeCell ref="B103:B104"/>
    <mergeCell ref="C103:C104"/>
    <mergeCell ref="D103:D104"/>
    <mergeCell ref="E103:G103"/>
    <mergeCell ref="C83:C84"/>
    <mergeCell ref="D83:D84"/>
    <mergeCell ref="E83:G83"/>
    <mergeCell ref="A96:A97"/>
    <mergeCell ref="B96:B97"/>
    <mergeCell ref="C96:C97"/>
    <mergeCell ref="D96:D97"/>
    <mergeCell ref="E96:G96"/>
    <mergeCell ref="A83:A84"/>
    <mergeCell ref="B83:B84"/>
    <mergeCell ref="D58:D59"/>
    <mergeCell ref="E58:G58"/>
    <mergeCell ref="A70:A71"/>
    <mergeCell ref="B70:B71"/>
    <mergeCell ref="C70:C71"/>
    <mergeCell ref="D70:D71"/>
    <mergeCell ref="E70:G70"/>
    <mergeCell ref="A58:A59"/>
    <mergeCell ref="B58:B59"/>
    <mergeCell ref="C58:C59"/>
    <mergeCell ref="A32:A33"/>
    <mergeCell ref="B32:B33"/>
    <mergeCell ref="C32:C33"/>
    <mergeCell ref="D32:D33"/>
    <mergeCell ref="E32:G32"/>
    <mergeCell ref="A45:A46"/>
    <mergeCell ref="B45:B46"/>
    <mergeCell ref="C45:C46"/>
    <mergeCell ref="D45:D46"/>
    <mergeCell ref="E45:G45"/>
    <mergeCell ref="E7:G7"/>
    <mergeCell ref="A7:A8"/>
    <mergeCell ref="A19:A20"/>
    <mergeCell ref="B19:B20"/>
    <mergeCell ref="C19:C20"/>
    <mergeCell ref="D19:D20"/>
    <mergeCell ref="E19:G19"/>
    <mergeCell ref="B7:B8"/>
    <mergeCell ref="C7:C8"/>
    <mergeCell ref="D7:D8"/>
  </mergeCells>
  <dataValidations count="1">
    <dataValidation type="list" allowBlank="1" showInputMessage="1" showErrorMessage="1" sqref="C99 C91 C78 C65">
      <formula1>$C$105:$C$113</formula1>
    </dataValidation>
  </dataValidations>
  <pageMargins left="0.7" right="0.7" top="0.75" bottom="0.75" header="0.3" footer="0.3"/>
  <pageSetup paperSize="9" orientation="portrait" horizontalDpi="0" verticalDpi="0" r:id="rId1"/>
  <ignoredErrors>
    <ignoredError sqref="E1:E2" unlockedFormula="1"/>
    <ignoredError sqref="H5" evalError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'Skala Nilai'!A2:A11</xm:f>
          </x14:formula1>
          <xm:sqref>H15 H26 H37 H49 H105:H108 H110:H112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zoomScale="115" zoomScaleNormal="115" workbookViewId="0">
      <selection activeCell="B1" sqref="B1"/>
    </sheetView>
  </sheetViews>
  <sheetFormatPr defaultRowHeight="15"/>
  <cols>
    <col min="2" max="2" width="14.5703125" bestFit="1" customWidth="1"/>
    <col min="3" max="3" width="10.7109375" bestFit="1" customWidth="1"/>
    <col min="4" max="4" width="41.28515625" bestFit="1" customWidth="1"/>
    <col min="5" max="5" width="7.28515625" bestFit="1" customWidth="1"/>
    <col min="6" max="6" width="14.5703125" bestFit="1" customWidth="1"/>
    <col min="7" max="7" width="10.7109375" bestFit="1" customWidth="1"/>
    <col min="8" max="8" width="54.5703125" bestFit="1" customWidth="1"/>
    <col min="9" max="9" width="7.28515625" bestFit="1" customWidth="1"/>
  </cols>
  <sheetData>
    <row r="1" spans="1:10" ht="25.5" customHeight="1">
      <c r="A1" s="43"/>
      <c r="B1" s="44"/>
      <c r="C1" s="44"/>
      <c r="D1" s="44"/>
      <c r="E1" s="44"/>
      <c r="F1" s="44" t="s">
        <v>272</v>
      </c>
      <c r="G1" s="44"/>
      <c r="H1" s="44"/>
      <c r="I1" s="44"/>
      <c r="J1" s="44"/>
    </row>
    <row r="2" spans="1:10" ht="25.5">
      <c r="A2" s="45"/>
      <c r="B2" s="46"/>
      <c r="C2" s="46"/>
      <c r="D2" s="47" t="s">
        <v>274</v>
      </c>
      <c r="E2" s="47"/>
      <c r="F2" s="46"/>
      <c r="G2" s="47"/>
      <c r="H2" s="47" t="s">
        <v>273</v>
      </c>
      <c r="I2" s="46"/>
      <c r="J2" s="46"/>
    </row>
    <row r="3" spans="1:10" ht="30">
      <c r="A3" s="48"/>
      <c r="B3" s="65" t="s">
        <v>275</v>
      </c>
      <c r="C3" s="66" t="s">
        <v>1</v>
      </c>
      <c r="D3" s="66" t="s">
        <v>2</v>
      </c>
      <c r="E3" s="66" t="s">
        <v>276</v>
      </c>
      <c r="F3" s="67" t="s">
        <v>275</v>
      </c>
      <c r="G3" s="66" t="s">
        <v>1</v>
      </c>
      <c r="H3" s="66" t="s">
        <v>2</v>
      </c>
      <c r="I3" s="66" t="s">
        <v>276</v>
      </c>
      <c r="J3" s="68" t="s">
        <v>251</v>
      </c>
    </row>
    <row r="4" spans="1:10" ht="15.75">
      <c r="A4" s="50"/>
      <c r="B4" s="49" t="s">
        <v>0</v>
      </c>
      <c r="C4" s="49" t="s">
        <v>13</v>
      </c>
      <c r="D4" s="49" t="s">
        <v>14</v>
      </c>
      <c r="E4" s="49">
        <v>3</v>
      </c>
      <c r="F4" s="49" t="s">
        <v>0</v>
      </c>
      <c r="G4" s="49" t="s">
        <v>284</v>
      </c>
      <c r="H4" s="49" t="s">
        <v>196</v>
      </c>
      <c r="I4" s="49">
        <v>4</v>
      </c>
      <c r="J4" s="53" t="str">
        <f>VLOOKUP(G4,'Kur2014'!$B$7:$H$105,6,FALSE)</f>
        <v>NA</v>
      </c>
    </row>
    <row r="5" spans="1:10" ht="15.75">
      <c r="A5" s="50"/>
      <c r="B5" s="49" t="s">
        <v>0</v>
      </c>
      <c r="C5" s="49" t="s">
        <v>7</v>
      </c>
      <c r="D5" s="49" t="s">
        <v>8</v>
      </c>
      <c r="E5" s="49">
        <v>3</v>
      </c>
      <c r="F5" s="49" t="s">
        <v>0</v>
      </c>
      <c r="G5" s="49" t="s">
        <v>7</v>
      </c>
      <c r="H5" s="49" t="s">
        <v>8</v>
      </c>
      <c r="I5" s="49">
        <v>3</v>
      </c>
      <c r="J5" s="53" t="str">
        <f>VLOOKUP(G5,'Kur2014'!$B$7:$H$105,6,FALSE)</f>
        <v>NA</v>
      </c>
    </row>
    <row r="6" spans="1:10" ht="30">
      <c r="A6" s="50"/>
      <c r="B6" s="49" t="s">
        <v>47</v>
      </c>
      <c r="C6" s="49" t="s">
        <v>56</v>
      </c>
      <c r="D6" s="49" t="s">
        <v>57</v>
      </c>
      <c r="E6" s="49">
        <v>3</v>
      </c>
      <c r="F6" s="49" t="s">
        <v>32</v>
      </c>
      <c r="G6" s="49" t="s">
        <v>295</v>
      </c>
      <c r="H6" s="49" t="s">
        <v>204</v>
      </c>
      <c r="I6" s="49">
        <v>4</v>
      </c>
      <c r="J6" s="53" t="str">
        <f>VLOOKUP(G6,'Kur2014'!$B$7:$H$105,6,FALSE)</f>
        <v>NA</v>
      </c>
    </row>
    <row r="7" spans="1:10" ht="15.75">
      <c r="A7" s="50"/>
      <c r="B7" s="49" t="s">
        <v>17</v>
      </c>
      <c r="C7" s="49" t="s">
        <v>28</v>
      </c>
      <c r="D7" s="49" t="s">
        <v>29</v>
      </c>
      <c r="E7" s="49">
        <v>3</v>
      </c>
      <c r="F7" s="49" t="s">
        <v>17</v>
      </c>
      <c r="G7" s="49" t="s">
        <v>290</v>
      </c>
      <c r="H7" s="49" t="s">
        <v>200</v>
      </c>
      <c r="I7" s="49">
        <v>2</v>
      </c>
      <c r="J7" s="53" t="str">
        <f>VLOOKUP(G7,'Kur2014'!$B$7:$H$105,6,FALSE)</f>
        <v>NA</v>
      </c>
    </row>
    <row r="8" spans="1:10" ht="15.75">
      <c r="A8" s="50"/>
      <c r="B8" s="49" t="s">
        <v>62</v>
      </c>
      <c r="C8" s="49" t="s">
        <v>67</v>
      </c>
      <c r="D8" s="49" t="s">
        <v>281</v>
      </c>
      <c r="E8" s="49">
        <v>3</v>
      </c>
      <c r="F8" s="49" t="s">
        <v>62</v>
      </c>
      <c r="G8" s="49" t="s">
        <v>311</v>
      </c>
      <c r="H8" s="49" t="s">
        <v>213</v>
      </c>
      <c r="I8" s="49">
        <v>2</v>
      </c>
      <c r="J8" s="53" t="str">
        <f>VLOOKUP(G8,'Kur2014'!$B$7:$H$105,6,FALSE)</f>
        <v>NA</v>
      </c>
    </row>
    <row r="9" spans="1:10" ht="15.75">
      <c r="A9" s="50"/>
      <c r="B9" s="49" t="s">
        <v>62</v>
      </c>
      <c r="C9" s="49" t="s">
        <v>105</v>
      </c>
      <c r="D9" s="49" t="s">
        <v>106</v>
      </c>
      <c r="E9" s="49"/>
      <c r="F9" s="49" t="s">
        <v>47</v>
      </c>
      <c r="G9" s="49" t="s">
        <v>303</v>
      </c>
      <c r="H9" s="49" t="s">
        <v>228</v>
      </c>
      <c r="I9" s="49">
        <v>3</v>
      </c>
      <c r="J9" s="53" t="e">
        <f>VLOOKUP(G9,'Kur2014'!$B$7:$H$105,6,FALSE)</f>
        <v>#N/A</v>
      </c>
    </row>
    <row r="10" spans="1:10" ht="15.75">
      <c r="A10" s="50"/>
      <c r="B10" s="49" t="s">
        <v>62</v>
      </c>
      <c r="C10" s="49" t="s">
        <v>105</v>
      </c>
      <c r="D10" s="49" t="s">
        <v>106</v>
      </c>
      <c r="E10" s="49"/>
      <c r="F10" s="49" t="s">
        <v>62</v>
      </c>
      <c r="G10" s="49" t="s">
        <v>312</v>
      </c>
      <c r="H10" s="49" t="s">
        <v>235</v>
      </c>
      <c r="I10" s="49">
        <v>3</v>
      </c>
      <c r="J10" s="53" t="e">
        <f>VLOOKUP(G10,'Kur2014'!$B$7:$H$105,6,FALSE)</f>
        <v>#N/A</v>
      </c>
    </row>
    <row r="11" spans="1:10" ht="15.75">
      <c r="A11" s="50"/>
      <c r="B11" s="49" t="s">
        <v>62</v>
      </c>
      <c r="C11" s="49" t="s">
        <v>105</v>
      </c>
      <c r="D11" s="49" t="s">
        <v>106</v>
      </c>
      <c r="E11" s="49"/>
      <c r="F11" s="49" t="s">
        <v>74</v>
      </c>
      <c r="G11" s="49" t="s">
        <v>320</v>
      </c>
      <c r="H11" s="49" t="s">
        <v>237</v>
      </c>
      <c r="I11" s="49">
        <v>3</v>
      </c>
      <c r="J11" s="53" t="e">
        <f>VLOOKUP(G11,'Kur2014'!$B$7:$H$105,6,FALSE)</f>
        <v>#N/A</v>
      </c>
    </row>
    <row r="12" spans="1:10" ht="15.75">
      <c r="A12" s="50"/>
      <c r="B12" s="49" t="s">
        <v>62</v>
      </c>
      <c r="C12" s="49" t="s">
        <v>105</v>
      </c>
      <c r="D12" s="49" t="s">
        <v>106</v>
      </c>
      <c r="E12" s="49"/>
      <c r="F12" s="49" t="s">
        <v>74</v>
      </c>
      <c r="G12" s="49" t="s">
        <v>321</v>
      </c>
      <c r="H12" s="49" t="s">
        <v>243</v>
      </c>
      <c r="I12" s="49">
        <v>3</v>
      </c>
      <c r="J12" s="53" t="e">
        <f>VLOOKUP(G12,'Kur2014'!$B$7:$H$105,6,FALSE)</f>
        <v>#N/A</v>
      </c>
    </row>
    <row r="13" spans="1:10" ht="15.75">
      <c r="A13" s="50"/>
      <c r="B13" s="49" t="s">
        <v>74</v>
      </c>
      <c r="C13" s="49" t="s">
        <v>109</v>
      </c>
      <c r="D13" s="49" t="s">
        <v>110</v>
      </c>
      <c r="E13" s="49"/>
      <c r="F13" s="49" t="s">
        <v>62</v>
      </c>
      <c r="G13" s="49" t="s">
        <v>313</v>
      </c>
      <c r="H13" s="49" t="s">
        <v>247</v>
      </c>
      <c r="I13" s="49">
        <v>3</v>
      </c>
      <c r="J13" s="53" t="e">
        <f>VLOOKUP(G13,'Kur2014'!$B$7:$H$105,6,FALSE)</f>
        <v>#N/A</v>
      </c>
    </row>
    <row r="14" spans="1:10" ht="15.75">
      <c r="A14" s="50"/>
      <c r="B14" s="49" t="s">
        <v>74</v>
      </c>
      <c r="C14" s="49" t="s">
        <v>109</v>
      </c>
      <c r="D14" s="49" t="s">
        <v>110</v>
      </c>
      <c r="E14" s="49"/>
      <c r="F14" s="49" t="s">
        <v>62</v>
      </c>
      <c r="G14" s="49" t="s">
        <v>314</v>
      </c>
      <c r="H14" s="49" t="s">
        <v>248</v>
      </c>
      <c r="I14" s="49">
        <v>3</v>
      </c>
      <c r="J14" s="53" t="e">
        <f>VLOOKUP(G14,'Kur2014'!$B$7:$H$105,6,FALSE)</f>
        <v>#N/A</v>
      </c>
    </row>
    <row r="15" spans="1:10" ht="15.75">
      <c r="A15" s="50"/>
      <c r="B15" s="49" t="s">
        <v>0</v>
      </c>
      <c r="C15" s="49" t="s">
        <v>3</v>
      </c>
      <c r="D15" s="49" t="s">
        <v>4</v>
      </c>
      <c r="E15" s="49">
        <v>2</v>
      </c>
      <c r="F15" s="49" t="s">
        <v>17</v>
      </c>
      <c r="G15" s="49" t="s">
        <v>3</v>
      </c>
      <c r="H15" s="49" t="s">
        <v>4</v>
      </c>
      <c r="I15" s="49">
        <v>2</v>
      </c>
      <c r="J15" s="53" t="str">
        <f>VLOOKUP(G15,'Kur2014'!$B$7:$H$105,6,FALSE)</f>
        <v>NA</v>
      </c>
    </row>
    <row r="16" spans="1:10" ht="15.75">
      <c r="A16" s="50"/>
      <c r="B16" s="49" t="s">
        <v>32</v>
      </c>
      <c r="C16" s="49" t="s">
        <v>39</v>
      </c>
      <c r="D16" s="49" t="s">
        <v>40</v>
      </c>
      <c r="E16" s="49">
        <v>4</v>
      </c>
      <c r="F16" s="49" t="s">
        <v>32</v>
      </c>
      <c r="G16" s="49" t="s">
        <v>293</v>
      </c>
      <c r="H16" s="49" t="s">
        <v>202</v>
      </c>
      <c r="I16" s="49">
        <v>4</v>
      </c>
      <c r="J16" s="53" t="str">
        <f>VLOOKUP(G16,'Kur2014'!$B$7:$H$105,6,FALSE)</f>
        <v>NA</v>
      </c>
    </row>
    <row r="17" spans="1:10" ht="15.75">
      <c r="A17" s="50"/>
      <c r="B17" s="49" t="s">
        <v>32</v>
      </c>
      <c r="C17" s="49" t="s">
        <v>39</v>
      </c>
      <c r="D17" s="49" t="s">
        <v>40</v>
      </c>
      <c r="E17" s="49"/>
      <c r="F17" s="49" t="s">
        <v>62</v>
      </c>
      <c r="G17" s="49" t="s">
        <v>308</v>
      </c>
      <c r="H17" s="49" t="s">
        <v>241</v>
      </c>
      <c r="I17" s="49">
        <v>3</v>
      </c>
      <c r="J17" s="53" t="e">
        <f>VLOOKUP(G17,'Kur2014'!$B$7:$H$105,6,FALSE)</f>
        <v>#N/A</v>
      </c>
    </row>
    <row r="18" spans="1:10" ht="15.75">
      <c r="A18" s="50"/>
      <c r="B18" s="49" t="s">
        <v>62</v>
      </c>
      <c r="C18" s="51" t="s">
        <v>63</v>
      </c>
      <c r="D18" s="49" t="s">
        <v>64</v>
      </c>
      <c r="E18" s="49">
        <v>2</v>
      </c>
      <c r="F18" s="49" t="s">
        <v>87</v>
      </c>
      <c r="G18" s="49" t="s">
        <v>63</v>
      </c>
      <c r="H18" s="49" t="s">
        <v>64</v>
      </c>
      <c r="I18" s="49">
        <v>2</v>
      </c>
      <c r="J18" s="53" t="str">
        <f>VLOOKUP(G18,'Kur2014'!$B$7:$H$105,6,FALSE)</f>
        <v>NA</v>
      </c>
    </row>
    <row r="19" spans="1:10" ht="15.75">
      <c r="A19" s="50"/>
      <c r="B19" s="49" t="s">
        <v>0</v>
      </c>
      <c r="C19" s="49" t="s">
        <v>9</v>
      </c>
      <c r="D19" s="49" t="s">
        <v>10</v>
      </c>
      <c r="E19" s="49">
        <v>3</v>
      </c>
      <c r="F19" s="49" t="s">
        <v>0</v>
      </c>
      <c r="G19" s="49" t="s">
        <v>285</v>
      </c>
      <c r="H19" s="49" t="s">
        <v>194</v>
      </c>
      <c r="I19" s="49">
        <v>2</v>
      </c>
      <c r="J19" s="53" t="str">
        <f>VLOOKUP(G19,'Kur2014'!$B$7:$H$105,6,FALSE)</f>
        <v>NA</v>
      </c>
    </row>
    <row r="20" spans="1:10" ht="15.75">
      <c r="A20" s="50"/>
      <c r="B20" s="49" t="s">
        <v>74</v>
      </c>
      <c r="C20" s="49" t="s">
        <v>85</v>
      </c>
      <c r="D20" s="49" t="s">
        <v>86</v>
      </c>
      <c r="E20" s="49">
        <v>3</v>
      </c>
      <c r="F20" s="49" t="s">
        <v>74</v>
      </c>
      <c r="G20" s="49" t="s">
        <v>327</v>
      </c>
      <c r="H20" s="49" t="s">
        <v>216</v>
      </c>
      <c r="I20" s="49">
        <v>2</v>
      </c>
      <c r="J20" s="53" t="str">
        <f>VLOOKUP(G20,'Kur2014'!$B$7:$H$105,6,FALSE)</f>
        <v>NA</v>
      </c>
    </row>
    <row r="21" spans="1:10" ht="15.75">
      <c r="A21" s="50"/>
      <c r="B21" s="49" t="s">
        <v>74</v>
      </c>
      <c r="C21" s="49" t="s">
        <v>81</v>
      </c>
      <c r="D21" s="49" t="s">
        <v>82</v>
      </c>
      <c r="E21" s="49">
        <v>3</v>
      </c>
      <c r="F21" s="49" t="s">
        <v>74</v>
      </c>
      <c r="G21" s="49" t="s">
        <v>324</v>
      </c>
      <c r="H21" s="49" t="s">
        <v>219</v>
      </c>
      <c r="I21" s="49">
        <v>3</v>
      </c>
      <c r="J21" s="53" t="str">
        <f>VLOOKUP(G21,'Kur2014'!$B$7:$H$105,6,FALSE)</f>
        <v>NA</v>
      </c>
    </row>
    <row r="22" spans="1:10" ht="15.75">
      <c r="A22" s="50"/>
      <c r="B22" s="49" t="s">
        <v>62</v>
      </c>
      <c r="C22" s="49" t="s">
        <v>69</v>
      </c>
      <c r="D22" s="49" t="s">
        <v>70</v>
      </c>
      <c r="E22" s="49">
        <v>4</v>
      </c>
      <c r="F22" s="49" t="s">
        <v>74</v>
      </c>
      <c r="G22" s="49" t="s">
        <v>71</v>
      </c>
      <c r="H22" s="49" t="s">
        <v>218</v>
      </c>
      <c r="I22" s="49">
        <v>2</v>
      </c>
      <c r="J22" s="53" t="str">
        <f>VLOOKUP(G22,'Kur2014'!$B$7:$H$105,6,FALSE)</f>
        <v>NA</v>
      </c>
    </row>
    <row r="23" spans="1:10" ht="15.75">
      <c r="A23" s="50"/>
      <c r="B23" s="49" t="s">
        <v>74</v>
      </c>
      <c r="C23" s="49" t="s">
        <v>79</v>
      </c>
      <c r="D23" s="49" t="s">
        <v>282</v>
      </c>
      <c r="E23" s="49">
        <v>3</v>
      </c>
      <c r="F23" s="49" t="s">
        <v>62</v>
      </c>
      <c r="G23" s="49" t="s">
        <v>315</v>
      </c>
      <c r="H23" s="49" t="s">
        <v>214</v>
      </c>
      <c r="I23" s="49">
        <v>3</v>
      </c>
      <c r="J23" s="53" t="str">
        <f>VLOOKUP(G23,'Kur2014'!$B$7:$H$105,6,FALSE)</f>
        <v>NA</v>
      </c>
    </row>
    <row r="24" spans="1:10" ht="15.75">
      <c r="A24" s="50"/>
      <c r="B24" s="49" t="s">
        <v>74</v>
      </c>
      <c r="C24" s="49" t="s">
        <v>77</v>
      </c>
      <c r="D24" s="49" t="s">
        <v>78</v>
      </c>
      <c r="E24" s="49">
        <v>3</v>
      </c>
      <c r="F24" s="49" t="s">
        <v>74</v>
      </c>
      <c r="G24" s="49" t="s">
        <v>323</v>
      </c>
      <c r="H24" s="49" t="s">
        <v>217</v>
      </c>
      <c r="I24" s="49">
        <v>3</v>
      </c>
      <c r="J24" s="53" t="str">
        <f>VLOOKUP(G24,'Kur2014'!$B$7:$H$105,6,FALSE)</f>
        <v>NA</v>
      </c>
    </row>
    <row r="25" spans="1:10" ht="15.75">
      <c r="A25" s="50"/>
      <c r="B25" s="49" t="s">
        <v>100</v>
      </c>
      <c r="C25" s="49" t="s">
        <v>115</v>
      </c>
      <c r="D25" s="49" t="s">
        <v>116</v>
      </c>
      <c r="E25" s="49"/>
      <c r="F25" s="49" t="s">
        <v>47</v>
      </c>
      <c r="G25" s="49" t="s">
        <v>307</v>
      </c>
      <c r="H25" s="49" t="s">
        <v>240</v>
      </c>
      <c r="I25" s="49">
        <v>3</v>
      </c>
      <c r="J25" s="53" t="e">
        <f>VLOOKUP(G25,'Kur2014'!$B$7:$H$105,6,FALSE)</f>
        <v>#N/A</v>
      </c>
    </row>
    <row r="26" spans="1:10" ht="15.75">
      <c r="A26" s="50"/>
      <c r="B26" s="49" t="s">
        <v>100</v>
      </c>
      <c r="C26" s="49" t="s">
        <v>115</v>
      </c>
      <c r="D26" s="49" t="s">
        <v>116</v>
      </c>
      <c r="E26" s="49"/>
      <c r="F26" s="49" t="s">
        <v>62</v>
      </c>
      <c r="G26" s="49" t="s">
        <v>103</v>
      </c>
      <c r="H26" s="49" t="s">
        <v>236</v>
      </c>
      <c r="I26" s="49">
        <v>3</v>
      </c>
      <c r="J26" s="53" t="e">
        <f>VLOOKUP(G26,'Kur2014'!$B$7:$H$105,6,FALSE)</f>
        <v>#N/A</v>
      </c>
    </row>
    <row r="27" spans="1:10" ht="15.75">
      <c r="A27" s="50"/>
      <c r="B27" s="49" t="s">
        <v>87</v>
      </c>
      <c r="C27" s="49" t="s">
        <v>88</v>
      </c>
      <c r="D27" s="49" t="s">
        <v>283</v>
      </c>
      <c r="E27" s="49">
        <v>3</v>
      </c>
      <c r="F27" s="49" t="s">
        <v>87</v>
      </c>
      <c r="G27" s="49" t="s">
        <v>331</v>
      </c>
      <c r="H27" s="49" t="s">
        <v>221</v>
      </c>
      <c r="I27" s="49">
        <v>3</v>
      </c>
      <c r="J27" s="53" t="str">
        <f>VLOOKUP(G27,'Kur2014'!$B$7:$H$105,6,FALSE)</f>
        <v>NA</v>
      </c>
    </row>
    <row r="28" spans="1:10" ht="15.75">
      <c r="A28" s="50"/>
      <c r="B28" s="49" t="s">
        <v>100</v>
      </c>
      <c r="C28" s="49" t="s">
        <v>117</v>
      </c>
      <c r="D28" s="49" t="s">
        <v>118</v>
      </c>
      <c r="E28" s="49"/>
      <c r="F28" s="49" t="s">
        <v>62</v>
      </c>
      <c r="G28" s="49" t="s">
        <v>318</v>
      </c>
      <c r="H28" s="49" t="s">
        <v>230</v>
      </c>
      <c r="I28" s="49">
        <v>3</v>
      </c>
      <c r="J28" s="53" t="e">
        <f>VLOOKUP(G28,'Kur2014'!$B$7:$H$105,6,FALSE)</f>
        <v>#N/A</v>
      </c>
    </row>
    <row r="29" spans="1:10" ht="15.75">
      <c r="A29" s="50"/>
      <c r="B29" s="49" t="s">
        <v>100</v>
      </c>
      <c r="C29" s="49" t="s">
        <v>117</v>
      </c>
      <c r="D29" s="49" t="s">
        <v>118</v>
      </c>
      <c r="E29" s="49"/>
      <c r="F29" s="49" t="s">
        <v>74</v>
      </c>
      <c r="G29" s="49" t="s">
        <v>330</v>
      </c>
      <c r="H29" s="49" t="s">
        <v>250</v>
      </c>
      <c r="I29" s="49">
        <v>3</v>
      </c>
      <c r="J29" s="53" t="e">
        <f>VLOOKUP(G29,'Kur2014'!$B$7:$H$105,6,FALSE)</f>
        <v>#N/A</v>
      </c>
    </row>
    <row r="30" spans="1:10" ht="15.75">
      <c r="A30" s="50"/>
      <c r="B30" s="49" t="s">
        <v>87</v>
      </c>
      <c r="C30" s="49" t="s">
        <v>113</v>
      </c>
      <c r="D30" s="49" t="s">
        <v>114</v>
      </c>
      <c r="E30" s="49"/>
      <c r="F30" s="49" t="s">
        <v>62</v>
      </c>
      <c r="G30" s="49" t="s">
        <v>317</v>
      </c>
      <c r="H30" s="49" t="s">
        <v>242</v>
      </c>
      <c r="I30" s="49">
        <v>3</v>
      </c>
      <c r="J30" s="53" t="e">
        <f>VLOOKUP(G30,'Kur2014'!$B$7:$H$105,6,FALSE)</f>
        <v>#N/A</v>
      </c>
    </row>
    <row r="31" spans="1:10" ht="15.75">
      <c r="A31" s="50"/>
      <c r="B31" s="49" t="s">
        <v>87</v>
      </c>
      <c r="C31" s="49" t="s">
        <v>113</v>
      </c>
      <c r="D31" s="49" t="s">
        <v>114</v>
      </c>
      <c r="E31" s="49"/>
      <c r="F31" s="49" t="s">
        <v>74</v>
      </c>
      <c r="G31" s="49" t="s">
        <v>328</v>
      </c>
      <c r="H31" s="49" t="s">
        <v>249</v>
      </c>
      <c r="I31" s="49">
        <v>3</v>
      </c>
      <c r="J31" s="53" t="e">
        <f>VLOOKUP(G31,'Kur2014'!$B$7:$H$105,6,FALSE)</f>
        <v>#N/A</v>
      </c>
    </row>
    <row r="32" spans="1:10" ht="15.75">
      <c r="A32" s="50"/>
      <c r="B32" s="49" t="s">
        <v>47</v>
      </c>
      <c r="C32" s="49" t="s">
        <v>54</v>
      </c>
      <c r="D32" s="49" t="s">
        <v>55</v>
      </c>
      <c r="E32" s="49">
        <v>3</v>
      </c>
      <c r="F32" s="49" t="s">
        <v>47</v>
      </c>
      <c r="G32" s="49" t="s">
        <v>300</v>
      </c>
      <c r="H32" s="49" t="s">
        <v>208</v>
      </c>
      <c r="I32" s="49">
        <v>3</v>
      </c>
      <c r="J32" s="53" t="str">
        <f>VLOOKUP(G32,'Kur2014'!$B$7:$H$105,6,FALSE)</f>
        <v>NA</v>
      </c>
    </row>
    <row r="33" spans="1:10" ht="15.75">
      <c r="A33" s="50"/>
      <c r="B33" s="49" t="s">
        <v>87</v>
      </c>
      <c r="C33" s="49" t="s">
        <v>94</v>
      </c>
      <c r="D33" s="49" t="s">
        <v>95</v>
      </c>
      <c r="E33" s="49">
        <v>3</v>
      </c>
      <c r="F33" s="49" t="s">
        <v>87</v>
      </c>
      <c r="G33" s="49" t="s">
        <v>332</v>
      </c>
      <c r="H33" s="49" t="s">
        <v>95</v>
      </c>
      <c r="I33" s="49">
        <v>3</v>
      </c>
      <c r="J33" s="53" t="str">
        <f>VLOOKUP(G33,'Kur2014'!$B$7:$H$105,6,FALSE)</f>
        <v>NA</v>
      </c>
    </row>
    <row r="34" spans="1:10" ht="15.75">
      <c r="A34" s="50"/>
      <c r="B34" s="49" t="s">
        <v>87</v>
      </c>
      <c r="C34" s="51" t="s">
        <v>90</v>
      </c>
      <c r="D34" s="49" t="s">
        <v>91</v>
      </c>
      <c r="E34" s="49">
        <v>2</v>
      </c>
      <c r="F34" s="49" t="s">
        <v>87</v>
      </c>
      <c r="G34" s="49" t="s">
        <v>90</v>
      </c>
      <c r="H34" s="49" t="s">
        <v>91</v>
      </c>
      <c r="I34" s="49">
        <v>2</v>
      </c>
      <c r="J34" s="53" t="str">
        <f>VLOOKUP(G34,'Kur2014'!$B$7:$H$105,6,FALSE)</f>
        <v>NA</v>
      </c>
    </row>
    <row r="35" spans="1:10" ht="15.75">
      <c r="A35" s="50"/>
      <c r="B35" s="49" t="s">
        <v>47</v>
      </c>
      <c r="C35" s="51" t="s">
        <v>50</v>
      </c>
      <c r="D35" s="49" t="s">
        <v>51</v>
      </c>
      <c r="E35" s="49">
        <v>2</v>
      </c>
      <c r="F35" s="49" t="s">
        <v>74</v>
      </c>
      <c r="G35" s="49" t="s">
        <v>50</v>
      </c>
      <c r="H35" s="49" t="s">
        <v>51</v>
      </c>
      <c r="I35" s="49">
        <v>2</v>
      </c>
      <c r="J35" s="53" t="str">
        <f>VLOOKUP(G35,'Kur2014'!$B$7:$H$105,6,FALSE)</f>
        <v>NA</v>
      </c>
    </row>
    <row r="36" spans="1:10" ht="15.75">
      <c r="A36" s="50"/>
      <c r="B36" s="49" t="s">
        <v>87</v>
      </c>
      <c r="C36" s="49" t="s">
        <v>98</v>
      </c>
      <c r="D36" s="49" t="s">
        <v>99</v>
      </c>
      <c r="E36" s="49">
        <v>3</v>
      </c>
      <c r="F36" s="49" t="s">
        <v>87</v>
      </c>
      <c r="G36" s="49" t="s">
        <v>333</v>
      </c>
      <c r="H36" s="49" t="s">
        <v>99</v>
      </c>
      <c r="I36" s="49">
        <v>2</v>
      </c>
      <c r="J36" s="53" t="str">
        <f>VLOOKUP(G36,'Kur2014'!$B$7:$H$105,6,FALSE)</f>
        <v>NA</v>
      </c>
    </row>
    <row r="37" spans="1:10" ht="15.75">
      <c r="A37" s="50"/>
      <c r="B37" s="49" t="s">
        <v>47</v>
      </c>
      <c r="C37" s="49" t="s">
        <v>60</v>
      </c>
      <c r="D37" s="49" t="s">
        <v>61</v>
      </c>
      <c r="E37" s="49">
        <v>3</v>
      </c>
      <c r="F37" s="49" t="s">
        <v>47</v>
      </c>
      <c r="G37" s="49" t="s">
        <v>302</v>
      </c>
      <c r="H37" s="49" t="s">
        <v>61</v>
      </c>
      <c r="I37" s="49">
        <v>3</v>
      </c>
      <c r="J37" s="53" t="str">
        <f>VLOOKUP(G37,'Kur2014'!$B$7:$H$105,6,FALSE)</f>
        <v>NA</v>
      </c>
    </row>
    <row r="38" spans="1:10" ht="15.75">
      <c r="A38" s="50"/>
      <c r="B38" s="49" t="s">
        <v>62</v>
      </c>
      <c r="C38" s="49" t="s">
        <v>71</v>
      </c>
      <c r="D38" s="49" t="s">
        <v>280</v>
      </c>
      <c r="E38" s="49">
        <v>3</v>
      </c>
      <c r="F38" s="49" t="s">
        <v>47</v>
      </c>
      <c r="G38" s="49" t="s">
        <v>305</v>
      </c>
      <c r="H38" s="49" t="s">
        <v>211</v>
      </c>
      <c r="I38" s="49">
        <v>3</v>
      </c>
      <c r="J38" s="53" t="str">
        <f>VLOOKUP(G38,'Kur2014'!$B$7:$H$105,6,FALSE)</f>
        <v>NA</v>
      </c>
    </row>
    <row r="39" spans="1:10" ht="15.75">
      <c r="A39" s="50"/>
      <c r="B39" s="49" t="s">
        <v>0</v>
      </c>
      <c r="C39" s="49" t="s">
        <v>11</v>
      </c>
      <c r="D39" s="49" t="s">
        <v>12</v>
      </c>
      <c r="E39" s="49">
        <v>3</v>
      </c>
      <c r="F39" s="49" t="s">
        <v>17</v>
      </c>
      <c r="G39" s="49" t="s">
        <v>288</v>
      </c>
      <c r="H39" s="49" t="s">
        <v>198</v>
      </c>
      <c r="I39" s="49">
        <v>4</v>
      </c>
      <c r="J39" s="53" t="str">
        <f>VLOOKUP(G39,'Kur2014'!$B$7:$H$105,6,FALSE)</f>
        <v>NA</v>
      </c>
    </row>
    <row r="40" spans="1:10" ht="15.75">
      <c r="A40" s="50"/>
      <c r="B40" s="49" t="s">
        <v>47</v>
      </c>
      <c r="C40" s="51" t="s">
        <v>58</v>
      </c>
      <c r="D40" s="49" t="s">
        <v>279</v>
      </c>
      <c r="E40" s="49">
        <v>3</v>
      </c>
      <c r="F40" s="49" t="s">
        <v>47</v>
      </c>
      <c r="G40" s="49" t="s">
        <v>301</v>
      </c>
      <c r="H40" s="49" t="s">
        <v>212</v>
      </c>
      <c r="I40" s="49">
        <v>3</v>
      </c>
      <c r="J40" s="53" t="str">
        <f>VLOOKUP(G40,'Kur2014'!$B$7:$H$105,6,FALSE)</f>
        <v>NA</v>
      </c>
    </row>
    <row r="41" spans="1:10" ht="15.75">
      <c r="A41" s="50"/>
      <c r="B41" s="49" t="s">
        <v>74</v>
      </c>
      <c r="C41" s="49" t="s">
        <v>75</v>
      </c>
      <c r="D41" s="49" t="s">
        <v>76</v>
      </c>
      <c r="E41" s="49">
        <v>2</v>
      </c>
      <c r="F41" s="49" t="s">
        <v>87</v>
      </c>
      <c r="G41" s="49" t="s">
        <v>75</v>
      </c>
      <c r="H41" s="49" t="s">
        <v>223</v>
      </c>
      <c r="I41" s="49">
        <v>2</v>
      </c>
      <c r="J41" s="53" t="str">
        <f>VLOOKUP(G41,'Kur2014'!$B$7:$H$105,6,FALSE)</f>
        <v>NA</v>
      </c>
    </row>
    <row r="42" spans="1:10" ht="15.75">
      <c r="A42" s="50"/>
      <c r="B42" s="49" t="s">
        <v>32</v>
      </c>
      <c r="C42" s="49" t="s">
        <v>35</v>
      </c>
      <c r="D42" s="49" t="s">
        <v>36</v>
      </c>
      <c r="E42" s="49">
        <v>1</v>
      </c>
      <c r="F42" s="49" t="s">
        <v>0</v>
      </c>
      <c r="G42" s="49" t="s">
        <v>35</v>
      </c>
      <c r="H42" s="49" t="s">
        <v>36</v>
      </c>
      <c r="I42" s="49">
        <v>1</v>
      </c>
      <c r="J42" s="53" t="str">
        <f>VLOOKUP(G42,'Kur2014'!$B$7:$H$105,6,FALSE)</f>
        <v>NA</v>
      </c>
    </row>
    <row r="43" spans="1:10" ht="15.75">
      <c r="A43" s="50"/>
      <c r="B43" s="49" t="s">
        <v>17</v>
      </c>
      <c r="C43" s="49" t="s">
        <v>22</v>
      </c>
      <c r="D43" s="49" t="s">
        <v>23</v>
      </c>
      <c r="E43" s="49">
        <v>3</v>
      </c>
      <c r="F43" s="49" t="s">
        <v>47</v>
      </c>
      <c r="G43" s="49" t="s">
        <v>298</v>
      </c>
      <c r="H43" s="49" t="s">
        <v>209</v>
      </c>
      <c r="I43" s="49">
        <v>3</v>
      </c>
      <c r="J43" s="53" t="str">
        <f>VLOOKUP(G43,'Kur2014'!$B$7:$H$105,6,FALSE)</f>
        <v>NA</v>
      </c>
    </row>
    <row r="44" spans="1:10" ht="15.75">
      <c r="A44" s="50"/>
      <c r="B44" s="49" t="s">
        <v>0</v>
      </c>
      <c r="C44" s="49" t="s">
        <v>15</v>
      </c>
      <c r="D44" s="49" t="s">
        <v>16</v>
      </c>
      <c r="E44" s="49">
        <v>3</v>
      </c>
      <c r="F44" s="49" t="s">
        <v>0</v>
      </c>
      <c r="G44" s="49" t="s">
        <v>286</v>
      </c>
      <c r="H44" s="49" t="s">
        <v>197</v>
      </c>
      <c r="I44" s="49">
        <v>2</v>
      </c>
      <c r="J44" s="53" t="str">
        <f>VLOOKUP(G44,'Kur2014'!$B$7:$H$105,6,FALSE)</f>
        <v>NA</v>
      </c>
    </row>
    <row r="45" spans="1:10" ht="15.75">
      <c r="A45" s="50"/>
      <c r="B45" s="49" t="s">
        <v>17</v>
      </c>
      <c r="C45" s="49" t="s">
        <v>26</v>
      </c>
      <c r="D45" s="49" t="s">
        <v>27</v>
      </c>
      <c r="E45" s="49">
        <v>3</v>
      </c>
      <c r="F45" s="49" t="s">
        <v>32</v>
      </c>
      <c r="G45" s="49" t="s">
        <v>292</v>
      </c>
      <c r="H45" s="49" t="s">
        <v>203</v>
      </c>
      <c r="I45" s="49">
        <v>3</v>
      </c>
      <c r="J45" s="53" t="str">
        <f>VLOOKUP(G45,'Kur2014'!$B$7:$H$105,6,FALSE)</f>
        <v>NA</v>
      </c>
    </row>
    <row r="46" spans="1:10" ht="15.75">
      <c r="A46" s="50"/>
      <c r="B46" s="49" t="s">
        <v>74</v>
      </c>
      <c r="C46" s="49" t="s">
        <v>83</v>
      </c>
      <c r="D46" s="49" t="s">
        <v>84</v>
      </c>
      <c r="E46" s="49">
        <v>3</v>
      </c>
      <c r="F46" s="49" t="s">
        <v>74</v>
      </c>
      <c r="G46" s="49" t="s">
        <v>325</v>
      </c>
      <c r="H46" s="49" t="s">
        <v>220</v>
      </c>
      <c r="I46" s="49">
        <v>3</v>
      </c>
      <c r="J46" s="53" t="str">
        <f>VLOOKUP(G46,'Kur2014'!$B$7:$H$105,6,FALSE)</f>
        <v>NA</v>
      </c>
    </row>
    <row r="47" spans="1:10" ht="15.75">
      <c r="A47" s="50"/>
      <c r="B47" s="49" t="s">
        <v>32</v>
      </c>
      <c r="C47" s="49" t="s">
        <v>41</v>
      </c>
      <c r="D47" s="49" t="s">
        <v>278</v>
      </c>
      <c r="E47" s="49">
        <v>4</v>
      </c>
      <c r="F47" s="49" t="s">
        <v>17</v>
      </c>
      <c r="G47" s="49" t="s">
        <v>291</v>
      </c>
      <c r="H47" s="49" t="s">
        <v>277</v>
      </c>
      <c r="I47" s="49">
        <v>4</v>
      </c>
      <c r="J47" s="53" t="str">
        <f>VLOOKUP(G47,'Kur2014'!$B$7:$H$105,6,FALSE)</f>
        <v>NA</v>
      </c>
    </row>
    <row r="48" spans="1:10" ht="15.75">
      <c r="A48" s="50"/>
      <c r="B48" s="49" t="s">
        <v>47</v>
      </c>
      <c r="C48" s="49" t="s">
        <v>52</v>
      </c>
      <c r="D48" s="49" t="s">
        <v>53</v>
      </c>
      <c r="E48" s="49">
        <v>3</v>
      </c>
      <c r="F48" s="49" t="s">
        <v>32</v>
      </c>
      <c r="G48" s="49" t="s">
        <v>296</v>
      </c>
      <c r="H48" s="49" t="s">
        <v>207</v>
      </c>
      <c r="I48" s="49">
        <v>3</v>
      </c>
      <c r="J48" s="53" t="str">
        <f>VLOOKUP(G48,'Kur2014'!$B$7:$H$105,6,FALSE)</f>
        <v>NA</v>
      </c>
    </row>
    <row r="49" spans="1:10" ht="15.75">
      <c r="A49" s="50"/>
      <c r="B49" s="49" t="s">
        <v>47</v>
      </c>
      <c r="C49" s="49" t="s">
        <v>52</v>
      </c>
      <c r="D49" s="49" t="s">
        <v>53</v>
      </c>
      <c r="E49" s="49"/>
      <c r="F49" s="49" t="s">
        <v>74</v>
      </c>
      <c r="G49" s="49" t="s">
        <v>319</v>
      </c>
      <c r="H49" s="49" t="s">
        <v>232</v>
      </c>
      <c r="I49" s="49">
        <v>3</v>
      </c>
      <c r="J49" s="53" t="e">
        <f>VLOOKUP(G49,'Kur2014'!$B$7:$H$105,6,FALSE)</f>
        <v>#N/A</v>
      </c>
    </row>
    <row r="50" spans="1:10" ht="15.75">
      <c r="A50" s="50"/>
      <c r="B50" s="49" t="s">
        <v>17</v>
      </c>
      <c r="C50" s="49" t="s">
        <v>18</v>
      </c>
      <c r="D50" s="49" t="s">
        <v>19</v>
      </c>
      <c r="E50" s="49">
        <v>2</v>
      </c>
      <c r="F50" s="49" t="s">
        <v>62</v>
      </c>
      <c r="G50" s="49" t="s">
        <v>18</v>
      </c>
      <c r="H50" s="49" t="s">
        <v>19</v>
      </c>
      <c r="I50" s="49">
        <v>2</v>
      </c>
      <c r="J50" s="53" t="str">
        <f>VLOOKUP(G50,'Kur2014'!$B$7:$H$105,6,FALSE)</f>
        <v>NA</v>
      </c>
    </row>
    <row r="51" spans="1:10" ht="15.75">
      <c r="A51" s="50"/>
      <c r="B51" s="49" t="s">
        <v>47</v>
      </c>
      <c r="C51" s="49" t="s">
        <v>48</v>
      </c>
      <c r="D51" s="49" t="s">
        <v>49</v>
      </c>
      <c r="E51" s="49">
        <v>2</v>
      </c>
      <c r="F51" s="49" t="s">
        <v>32</v>
      </c>
      <c r="G51" s="49" t="s">
        <v>294</v>
      </c>
      <c r="H51" s="49" t="s">
        <v>205</v>
      </c>
      <c r="I51" s="49">
        <v>0</v>
      </c>
      <c r="J51" s="53" t="str">
        <f>VLOOKUP(G51,'Kur2014'!$B$7:$H$105,6,FALSE)</f>
        <v>NA</v>
      </c>
    </row>
    <row r="52" spans="1:10" ht="15.75">
      <c r="A52" s="50"/>
      <c r="B52" s="49" t="s">
        <v>32</v>
      </c>
      <c r="C52" s="49" t="s">
        <v>33</v>
      </c>
      <c r="D52" s="49" t="s">
        <v>34</v>
      </c>
      <c r="E52" s="49">
        <v>2</v>
      </c>
      <c r="F52" s="49" t="s">
        <v>32</v>
      </c>
      <c r="G52" s="49" t="s">
        <v>294</v>
      </c>
      <c r="H52" s="49" t="s">
        <v>205</v>
      </c>
      <c r="I52" s="49">
        <v>3</v>
      </c>
      <c r="J52" s="53" t="str">
        <f>VLOOKUP(G52,'Kur2014'!$B$7:$H$105,6,FALSE)</f>
        <v>NA</v>
      </c>
    </row>
    <row r="53" spans="1:10" ht="30">
      <c r="A53" s="50"/>
      <c r="B53" s="49" t="s">
        <v>74</v>
      </c>
      <c r="C53" s="49" t="s">
        <v>107</v>
      </c>
      <c r="D53" s="49" t="s">
        <v>108</v>
      </c>
      <c r="E53" s="49"/>
      <c r="F53" s="49" t="s">
        <v>47</v>
      </c>
      <c r="G53" s="49" t="s">
        <v>306</v>
      </c>
      <c r="H53" s="49" t="s">
        <v>246</v>
      </c>
      <c r="I53" s="49">
        <v>3</v>
      </c>
      <c r="J53" s="53" t="e">
        <f>VLOOKUP(G53,'Kur2014'!$B$7:$H$105,6,FALSE)</f>
        <v>#N/A</v>
      </c>
    </row>
    <row r="54" spans="1:10" ht="15.75">
      <c r="A54" s="50"/>
      <c r="B54" s="49" t="s">
        <v>74</v>
      </c>
      <c r="C54" s="49" t="s">
        <v>107</v>
      </c>
      <c r="D54" s="49" t="s">
        <v>108</v>
      </c>
      <c r="E54" s="49"/>
      <c r="F54" s="49" t="s">
        <v>62</v>
      </c>
      <c r="G54" s="49" t="s">
        <v>316</v>
      </c>
      <c r="H54" s="49" t="s">
        <v>229</v>
      </c>
      <c r="I54" s="49">
        <v>3</v>
      </c>
      <c r="J54" s="53" t="e">
        <f>VLOOKUP(G54,'Kur2014'!$B$7:$H$105,6,FALSE)</f>
        <v>#N/A</v>
      </c>
    </row>
    <row r="55" spans="1:10" ht="15.75">
      <c r="A55" s="50"/>
      <c r="B55" s="49" t="s">
        <v>32</v>
      </c>
      <c r="C55" s="49" t="s">
        <v>37</v>
      </c>
      <c r="D55" s="49" t="s">
        <v>38</v>
      </c>
      <c r="E55" s="49">
        <v>3</v>
      </c>
      <c r="F55" s="49" t="s">
        <v>62</v>
      </c>
      <c r="G55" s="49" t="s">
        <v>309</v>
      </c>
      <c r="H55" s="49" t="s">
        <v>38</v>
      </c>
      <c r="I55" s="49">
        <v>3</v>
      </c>
      <c r="J55" s="53" t="str">
        <f>VLOOKUP(G55,'Kur2014'!$B$7:$H$105,6,FALSE)</f>
        <v>NA</v>
      </c>
    </row>
    <row r="56" spans="1:10" ht="15.75">
      <c r="A56" s="50"/>
      <c r="B56" s="49" t="s">
        <v>87</v>
      </c>
      <c r="C56" s="49" t="s">
        <v>96</v>
      </c>
      <c r="D56" s="49" t="s">
        <v>97</v>
      </c>
      <c r="E56" s="49">
        <v>3</v>
      </c>
      <c r="F56" s="49" t="s">
        <v>87</v>
      </c>
      <c r="G56" s="49" t="s">
        <v>334</v>
      </c>
      <c r="H56" s="49" t="s">
        <v>222</v>
      </c>
      <c r="I56" s="49">
        <v>3</v>
      </c>
      <c r="J56" s="53" t="str">
        <f>VLOOKUP(G56,'Kur2014'!$B$7:$H$105,6,FALSE)</f>
        <v>NA</v>
      </c>
    </row>
    <row r="57" spans="1:10" ht="15.75">
      <c r="A57" s="50"/>
      <c r="B57" s="49" t="s">
        <v>74</v>
      </c>
      <c r="C57" s="49" t="s">
        <v>107</v>
      </c>
      <c r="D57" s="49" t="s">
        <v>182</v>
      </c>
      <c r="E57" s="49"/>
      <c r="F57" s="49" t="s">
        <v>74</v>
      </c>
      <c r="G57" s="49" t="s">
        <v>326</v>
      </c>
      <c r="H57" s="49" t="s">
        <v>238</v>
      </c>
      <c r="I57" s="49">
        <v>3</v>
      </c>
      <c r="J57" s="53" t="e">
        <f>VLOOKUP(G57,'Kur2014'!$B$7:$H$105,6,FALSE)</f>
        <v>#N/A</v>
      </c>
    </row>
    <row r="58" spans="1:10" ht="15.75">
      <c r="A58" s="50"/>
      <c r="B58" s="49" t="s">
        <v>32</v>
      </c>
      <c r="C58" s="49" t="s">
        <v>45</v>
      </c>
      <c r="D58" s="49" t="s">
        <v>46</v>
      </c>
      <c r="E58" s="49">
        <v>3</v>
      </c>
      <c r="F58" s="49" t="s">
        <v>47</v>
      </c>
      <c r="G58" s="49" t="s">
        <v>299</v>
      </c>
      <c r="H58" s="49" t="s">
        <v>210</v>
      </c>
      <c r="I58" s="49">
        <v>2</v>
      </c>
      <c r="J58" s="53" t="str">
        <f>VLOOKUP(G58,'Kur2014'!$B$7:$H$105,6,FALSE)</f>
        <v>NA</v>
      </c>
    </row>
    <row r="59" spans="1:10" ht="15.75">
      <c r="A59" s="50"/>
      <c r="B59" s="49" t="s">
        <v>17</v>
      </c>
      <c r="C59" s="49" t="s">
        <v>30</v>
      </c>
      <c r="D59" s="49" t="s">
        <v>31</v>
      </c>
      <c r="E59" s="49">
        <v>3</v>
      </c>
      <c r="F59" s="49" t="s">
        <v>0</v>
      </c>
      <c r="G59" s="49" t="s">
        <v>287</v>
      </c>
      <c r="H59" s="49" t="s">
        <v>31</v>
      </c>
      <c r="I59" s="49">
        <v>2</v>
      </c>
      <c r="J59" s="53" t="str">
        <f>VLOOKUP(G59,'Kur2014'!$B$7:$H$105,6,FALSE)</f>
        <v>NA</v>
      </c>
    </row>
    <row r="60" spans="1:10" ht="15.75">
      <c r="A60" s="50"/>
      <c r="B60" s="49" t="s">
        <v>32</v>
      </c>
      <c r="C60" s="49" t="s">
        <v>43</v>
      </c>
      <c r="D60" s="49" t="s">
        <v>44</v>
      </c>
      <c r="E60" s="49">
        <v>3</v>
      </c>
      <c r="F60" s="49" t="s">
        <v>62</v>
      </c>
      <c r="G60" s="49" t="s">
        <v>310</v>
      </c>
      <c r="H60" s="49" t="s">
        <v>215</v>
      </c>
      <c r="I60" s="49">
        <v>4</v>
      </c>
      <c r="J60" s="53" t="str">
        <f>VLOOKUP(G60,'Kur2014'!$B$7:$H$105,6,FALSE)</f>
        <v>NA</v>
      </c>
    </row>
    <row r="61" spans="1:10" ht="15.75">
      <c r="A61" s="50"/>
      <c r="B61" s="49" t="s">
        <v>62</v>
      </c>
      <c r="C61" s="49" t="s">
        <v>103</v>
      </c>
      <c r="D61" s="49" t="s">
        <v>104</v>
      </c>
      <c r="E61" s="49"/>
      <c r="F61" s="49" t="s">
        <v>47</v>
      </c>
      <c r="G61" s="49" t="s">
        <v>304</v>
      </c>
      <c r="H61" s="49" t="s">
        <v>234</v>
      </c>
      <c r="I61" s="49">
        <v>3</v>
      </c>
      <c r="J61" s="53" t="e">
        <f>VLOOKUP(G61,'Kur2014'!$B$7:$H$105,6,FALSE)</f>
        <v>#N/A</v>
      </c>
    </row>
    <row r="62" spans="1:10" ht="15.75">
      <c r="A62" s="50"/>
      <c r="B62" s="49" t="s">
        <v>62</v>
      </c>
      <c r="C62" s="49" t="s">
        <v>103</v>
      </c>
      <c r="D62" s="49" t="s">
        <v>104</v>
      </c>
      <c r="E62" s="49"/>
      <c r="F62" s="49" t="s">
        <v>74</v>
      </c>
      <c r="G62" s="49" t="s">
        <v>322</v>
      </c>
      <c r="H62" s="49" t="s">
        <v>244</v>
      </c>
      <c r="I62" s="49">
        <v>3</v>
      </c>
      <c r="J62" s="53" t="e">
        <f>VLOOKUP(G62,'Kur2014'!$B$7:$H$105,6,FALSE)</f>
        <v>#N/A</v>
      </c>
    </row>
    <row r="63" spans="1:10" ht="15.75">
      <c r="A63" s="50"/>
      <c r="B63" s="49" t="s">
        <v>62</v>
      </c>
      <c r="C63" s="51" t="s">
        <v>65</v>
      </c>
      <c r="D63" s="49" t="s">
        <v>66</v>
      </c>
      <c r="E63" s="49">
        <v>3</v>
      </c>
      <c r="F63" s="49" t="s">
        <v>32</v>
      </c>
      <c r="G63" s="49" t="s">
        <v>297</v>
      </c>
      <c r="H63" s="49" t="s">
        <v>206</v>
      </c>
      <c r="I63" s="49">
        <v>3</v>
      </c>
      <c r="J63" s="53" t="str">
        <f>VLOOKUP(G63,'Kur2014'!$B$7:$H$105,6,FALSE)</f>
        <v>NA</v>
      </c>
    </row>
    <row r="64" spans="1:10" ht="15.75">
      <c r="A64" s="50"/>
      <c r="B64" s="49" t="s">
        <v>17</v>
      </c>
      <c r="C64" s="49" t="s">
        <v>24</v>
      </c>
      <c r="D64" s="49" t="s">
        <v>25</v>
      </c>
      <c r="E64" s="49">
        <v>4</v>
      </c>
      <c r="F64" s="49" t="s">
        <v>17</v>
      </c>
      <c r="G64" s="49" t="s">
        <v>289</v>
      </c>
      <c r="H64" s="49" t="s">
        <v>201</v>
      </c>
      <c r="I64" s="49">
        <v>4</v>
      </c>
      <c r="J64" s="53" t="str">
        <f>VLOOKUP(G64,'Kur2014'!$B$7:$H$105,6,FALSE)</f>
        <v>NA</v>
      </c>
    </row>
    <row r="65" spans="1:10" ht="15.75">
      <c r="A65" s="50"/>
      <c r="B65" s="49" t="s">
        <v>0</v>
      </c>
      <c r="C65" s="49" t="s">
        <v>5</v>
      </c>
      <c r="D65" s="49" t="s">
        <v>6</v>
      </c>
      <c r="E65" s="49">
        <v>2</v>
      </c>
      <c r="F65" s="49" t="s">
        <v>0</v>
      </c>
      <c r="G65" s="49" t="s">
        <v>5</v>
      </c>
      <c r="H65" s="49" t="s">
        <v>6</v>
      </c>
      <c r="I65" s="49">
        <v>2</v>
      </c>
      <c r="J65" s="53" t="str">
        <f>VLOOKUP(G65,'Kur2014'!$B$7:$H$105,6,FALSE)</f>
        <v>NA</v>
      </c>
    </row>
    <row r="66" spans="1:10" ht="15.75">
      <c r="A66" s="50"/>
      <c r="B66" s="49" t="s">
        <v>17</v>
      </c>
      <c r="C66" s="49" t="s">
        <v>20</v>
      </c>
      <c r="D66" s="49" t="s">
        <v>21</v>
      </c>
      <c r="E66" s="49">
        <v>2</v>
      </c>
      <c r="F66" s="49" t="s">
        <v>17</v>
      </c>
      <c r="G66" s="49" t="s">
        <v>20</v>
      </c>
      <c r="H66" s="49" t="s">
        <v>21</v>
      </c>
      <c r="I66" s="49">
        <v>2</v>
      </c>
      <c r="J66" s="53" t="str">
        <f>VLOOKUP(G66,'Kur2014'!$B$7:$H$105,6,FALSE)</f>
        <v>NA</v>
      </c>
    </row>
    <row r="67" spans="1:10" ht="15.75">
      <c r="A67" s="50"/>
      <c r="B67" s="49" t="s">
        <v>87</v>
      </c>
      <c r="C67" s="49" t="s">
        <v>92</v>
      </c>
      <c r="D67" s="49" t="s">
        <v>93</v>
      </c>
      <c r="E67" s="49">
        <v>2</v>
      </c>
      <c r="F67" s="49" t="s">
        <v>87</v>
      </c>
      <c r="G67" s="49" t="s">
        <v>335</v>
      </c>
      <c r="H67" s="49" t="s">
        <v>224</v>
      </c>
      <c r="I67" s="49">
        <v>2</v>
      </c>
      <c r="J67" s="53" t="str">
        <f>VLOOKUP(G67,'Kur2014'!$B$7:$H$105,6,FALSE)</f>
        <v>NA</v>
      </c>
    </row>
    <row r="68" spans="1:10" ht="15.75">
      <c r="A68" s="50"/>
      <c r="B68" s="49" t="s">
        <v>100</v>
      </c>
      <c r="C68" s="49" t="s">
        <v>101</v>
      </c>
      <c r="D68" s="49" t="s">
        <v>102</v>
      </c>
      <c r="E68" s="49">
        <v>6</v>
      </c>
      <c r="F68" s="49" t="s">
        <v>100</v>
      </c>
      <c r="G68" s="49" t="s">
        <v>336</v>
      </c>
      <c r="H68" s="49" t="s">
        <v>225</v>
      </c>
      <c r="I68" s="49">
        <v>6</v>
      </c>
      <c r="J68" s="53" t="str">
        <f>VLOOKUP(G68,'Kur2014'!$B$7:$H$105,6,FALSE)</f>
        <v>NA</v>
      </c>
    </row>
    <row r="69" spans="1:10" ht="15.75">
      <c r="A69" s="50"/>
      <c r="B69" s="49" t="s">
        <v>87</v>
      </c>
      <c r="C69" s="49" t="s">
        <v>111</v>
      </c>
      <c r="D69" s="49" t="s">
        <v>112</v>
      </c>
      <c r="E69" s="49"/>
      <c r="F69" s="49" t="s">
        <v>74</v>
      </c>
      <c r="G69" s="49" t="s">
        <v>329</v>
      </c>
      <c r="H69" s="49" t="s">
        <v>231</v>
      </c>
      <c r="I69" s="49">
        <v>3</v>
      </c>
      <c r="J69" s="53" t="e">
        <f>VLOOKUP(G69,'Kur2014'!$B$7:$H$105,6,FALSE)</f>
        <v>#N/A</v>
      </c>
    </row>
    <row r="70" spans="1:10">
      <c r="A70" s="52"/>
      <c r="B70" s="31"/>
      <c r="C70" s="31"/>
      <c r="D70" s="31"/>
      <c r="E70" s="31"/>
      <c r="F70" s="31"/>
      <c r="G70" s="31"/>
      <c r="H70" s="31"/>
      <c r="I70" s="31"/>
      <c r="J70" s="31"/>
    </row>
    <row r="71" spans="1:10">
      <c r="A71" s="6"/>
    </row>
    <row r="72" spans="1:10">
      <c r="A72" s="6"/>
    </row>
    <row r="73" spans="1:10">
      <c r="A73" s="6"/>
    </row>
    <row r="74" spans="1:10">
      <c r="A74" s="6"/>
    </row>
    <row r="75" spans="1:10">
      <c r="A75" s="6"/>
    </row>
    <row r="76" spans="1:10">
      <c r="A76" s="6"/>
    </row>
  </sheetData>
  <sheetProtection password="AF24" sheet="1" objects="1" scenarios="1"/>
  <autoFilter ref="B3:J69">
    <sortState ref="B4:J69">
      <sortCondition ref="D3:D69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defaultRowHeight="15"/>
  <sheetData>
    <row r="1" spans="1:4" ht="30">
      <c r="A1" s="56" t="s">
        <v>252</v>
      </c>
      <c r="B1" s="56" t="s">
        <v>253</v>
      </c>
      <c r="C1" s="56" t="s">
        <v>254</v>
      </c>
      <c r="D1" s="56" t="s">
        <v>255</v>
      </c>
    </row>
    <row r="2" spans="1:4">
      <c r="A2" s="54" t="s">
        <v>256</v>
      </c>
      <c r="B2" s="55">
        <v>4</v>
      </c>
      <c r="C2" s="54">
        <v>80</v>
      </c>
      <c r="D2" s="54">
        <v>100</v>
      </c>
    </row>
    <row r="3" spans="1:4">
      <c r="A3" s="54" t="s">
        <v>257</v>
      </c>
      <c r="B3" s="55">
        <v>3.7</v>
      </c>
      <c r="C3" s="54">
        <v>77</v>
      </c>
      <c r="D3" s="54">
        <v>79.989999999999995</v>
      </c>
    </row>
    <row r="4" spans="1:4">
      <c r="A4" s="54" t="s">
        <v>258</v>
      </c>
      <c r="B4" s="55">
        <v>3</v>
      </c>
      <c r="C4" s="54">
        <v>68</v>
      </c>
      <c r="D4" s="54">
        <v>73.989999999999995</v>
      </c>
    </row>
    <row r="5" spans="1:4">
      <c r="A5" s="54" t="s">
        <v>259</v>
      </c>
      <c r="B5" s="55">
        <v>2.7</v>
      </c>
      <c r="C5" s="54">
        <v>65</v>
      </c>
      <c r="D5" s="54">
        <v>67.989999999999995</v>
      </c>
    </row>
    <row r="6" spans="1:4">
      <c r="A6" s="54" t="s">
        <v>260</v>
      </c>
      <c r="B6" s="55">
        <v>3.3</v>
      </c>
      <c r="C6" s="54">
        <v>74</v>
      </c>
      <c r="D6" s="54">
        <v>76.989999999999995</v>
      </c>
    </row>
    <row r="7" spans="1:4">
      <c r="A7" s="54" t="s">
        <v>261</v>
      </c>
      <c r="B7" s="55">
        <v>2</v>
      </c>
      <c r="C7" s="54">
        <v>60</v>
      </c>
      <c r="D7" s="54">
        <v>61.99</v>
      </c>
    </row>
    <row r="8" spans="1:4">
      <c r="A8" s="54" t="s">
        <v>262</v>
      </c>
      <c r="B8" s="55">
        <v>2.2999999999999998</v>
      </c>
      <c r="C8" s="54">
        <v>62</v>
      </c>
      <c r="D8" s="54">
        <v>64.989999999999995</v>
      </c>
    </row>
    <row r="9" spans="1:4">
      <c r="A9" s="54" t="s">
        <v>263</v>
      </c>
      <c r="B9" s="55">
        <v>1</v>
      </c>
      <c r="C9" s="54">
        <v>45</v>
      </c>
      <c r="D9" s="54">
        <v>59.99</v>
      </c>
    </row>
    <row r="10" spans="1:4">
      <c r="A10" s="54" t="s">
        <v>264</v>
      </c>
      <c r="B10" s="55">
        <v>0</v>
      </c>
      <c r="C10" s="54">
        <v>0</v>
      </c>
      <c r="D10" s="54">
        <v>44.99</v>
      </c>
    </row>
    <row r="11" spans="1:4">
      <c r="A11" s="54" t="s">
        <v>271</v>
      </c>
      <c r="B11" s="55">
        <v>0</v>
      </c>
      <c r="C11" s="41"/>
      <c r="D11" s="41"/>
    </row>
  </sheetData>
  <sheetProtection password="AF24" sheet="1" objects="1" scenarios="1" selectLockedCell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workbookViewId="0">
      <selection activeCell="D13" sqref="D13"/>
    </sheetView>
  </sheetViews>
  <sheetFormatPr defaultRowHeight="15"/>
  <cols>
    <col min="3" max="3" width="55.85546875" bestFit="1" customWidth="1"/>
    <col min="4" max="4" width="5.5703125" bestFit="1" customWidth="1"/>
    <col min="5" max="5" width="7.7109375" bestFit="1" customWidth="1"/>
    <col min="6" max="6" width="5.42578125" bestFit="1" customWidth="1"/>
    <col min="8" max="8" width="32.7109375" bestFit="1" customWidth="1"/>
    <col min="9" max="9" width="5.5703125" bestFit="1" customWidth="1"/>
    <col min="10" max="10" width="7.7109375" bestFit="1" customWidth="1"/>
    <col min="11" max="11" width="5.42578125" bestFit="1" customWidth="1"/>
  </cols>
  <sheetData>
    <row r="1" spans="1:12">
      <c r="A1" s="105" t="s">
        <v>364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31"/>
    </row>
    <row r="2" spans="1:12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31"/>
    </row>
    <row r="3" spans="1:12">
      <c r="A3" s="90" t="s">
        <v>362</v>
      </c>
      <c r="B3" s="91"/>
      <c r="C3" s="91"/>
      <c r="D3" s="91"/>
      <c r="E3" s="91"/>
      <c r="F3" s="92"/>
      <c r="G3" s="91" t="s">
        <v>363</v>
      </c>
      <c r="H3" s="91"/>
      <c r="I3" s="91"/>
      <c r="J3" s="91"/>
      <c r="K3" s="92"/>
      <c r="L3" s="31"/>
    </row>
    <row r="4" spans="1:12">
      <c r="A4" s="93" t="s">
        <v>187</v>
      </c>
      <c r="B4" s="93" t="s">
        <v>344</v>
      </c>
      <c r="C4" s="93" t="s">
        <v>345</v>
      </c>
      <c r="D4" s="94" t="s">
        <v>120</v>
      </c>
      <c r="E4" s="95"/>
      <c r="F4" s="96"/>
      <c r="G4" s="93" t="s">
        <v>344</v>
      </c>
      <c r="H4" s="93" t="s">
        <v>345</v>
      </c>
      <c r="I4" s="94" t="s">
        <v>120</v>
      </c>
      <c r="J4" s="95"/>
      <c r="K4" s="96"/>
      <c r="L4" s="31"/>
    </row>
    <row r="5" spans="1:12">
      <c r="A5" s="97"/>
      <c r="B5" s="97"/>
      <c r="C5" s="97"/>
      <c r="D5" s="98" t="s">
        <v>346</v>
      </c>
      <c r="E5" s="98" t="s">
        <v>347</v>
      </c>
      <c r="F5" s="98" t="s">
        <v>348</v>
      </c>
      <c r="G5" s="97"/>
      <c r="H5" s="97"/>
      <c r="I5" s="98" t="s">
        <v>346</v>
      </c>
      <c r="J5" s="98" t="s">
        <v>347</v>
      </c>
      <c r="K5" s="98" t="s">
        <v>348</v>
      </c>
      <c r="L5" s="31"/>
    </row>
    <row r="6" spans="1:12">
      <c r="A6" s="99">
        <v>1</v>
      </c>
      <c r="B6" s="51" t="s">
        <v>349</v>
      </c>
      <c r="C6" s="51" t="s">
        <v>200</v>
      </c>
      <c r="D6" s="100">
        <v>2</v>
      </c>
      <c r="E6" s="100"/>
      <c r="F6" s="100">
        <f>SUM(D6:E6)</f>
        <v>2</v>
      </c>
      <c r="G6" s="101" t="s">
        <v>28</v>
      </c>
      <c r="H6" s="102" t="s">
        <v>29</v>
      </c>
      <c r="I6" s="100">
        <v>3</v>
      </c>
      <c r="J6" s="100"/>
      <c r="K6" s="100">
        <f>SUM(I6:J6)</f>
        <v>3</v>
      </c>
      <c r="L6" s="31"/>
    </row>
    <row r="7" spans="1:12">
      <c r="A7" s="99"/>
      <c r="B7" s="51" t="s">
        <v>350</v>
      </c>
      <c r="C7" s="51" t="s">
        <v>226</v>
      </c>
      <c r="D7" s="100">
        <v>2</v>
      </c>
      <c r="E7" s="100"/>
      <c r="F7" s="100">
        <f t="shared" ref="F7:F9" si="0">D7+E7</f>
        <v>2</v>
      </c>
      <c r="G7" s="103"/>
      <c r="H7" s="104" t="s">
        <v>29</v>
      </c>
      <c r="I7" s="100">
        <v>3</v>
      </c>
      <c r="J7" s="100"/>
      <c r="K7" s="100">
        <f t="shared" ref="K7:K10" si="1">I7+J7</f>
        <v>3</v>
      </c>
      <c r="L7" s="31"/>
    </row>
    <row r="8" spans="1:12">
      <c r="A8" s="99">
        <v>2</v>
      </c>
      <c r="B8" s="51" t="s">
        <v>351</v>
      </c>
      <c r="C8" s="51" t="s">
        <v>197</v>
      </c>
      <c r="D8" s="100">
        <v>2</v>
      </c>
      <c r="E8" s="100"/>
      <c r="F8" s="100">
        <f t="shared" si="0"/>
        <v>2</v>
      </c>
      <c r="G8" s="101" t="s">
        <v>15</v>
      </c>
      <c r="H8" s="102" t="s">
        <v>16</v>
      </c>
      <c r="I8" s="100">
        <v>3</v>
      </c>
      <c r="J8" s="100"/>
      <c r="K8" s="100">
        <f t="shared" si="1"/>
        <v>3</v>
      </c>
      <c r="L8" s="31"/>
    </row>
    <row r="9" spans="1:12">
      <c r="A9" s="99"/>
      <c r="B9" s="51" t="s">
        <v>352</v>
      </c>
      <c r="C9" s="51" t="s">
        <v>195</v>
      </c>
      <c r="D9" s="100">
        <v>2</v>
      </c>
      <c r="E9" s="100"/>
      <c r="F9" s="100">
        <f t="shared" si="0"/>
        <v>2</v>
      </c>
      <c r="G9" s="103" t="s">
        <v>15</v>
      </c>
      <c r="H9" s="104"/>
      <c r="I9" s="100">
        <v>3</v>
      </c>
      <c r="J9" s="100"/>
      <c r="K9" s="100">
        <f t="shared" si="1"/>
        <v>3</v>
      </c>
      <c r="L9" s="31"/>
    </row>
    <row r="10" spans="1:12">
      <c r="A10" s="99">
        <v>3</v>
      </c>
      <c r="B10" s="51" t="s">
        <v>353</v>
      </c>
      <c r="C10" s="51" t="s">
        <v>248</v>
      </c>
      <c r="D10" s="100">
        <v>3</v>
      </c>
      <c r="E10" s="100"/>
      <c r="F10" s="100">
        <f>D10+E10</f>
        <v>3</v>
      </c>
      <c r="G10" s="101" t="s">
        <v>109</v>
      </c>
      <c r="H10" s="102" t="s">
        <v>110</v>
      </c>
      <c r="I10" s="100">
        <v>3</v>
      </c>
      <c r="J10" s="100"/>
      <c r="K10" s="100">
        <f t="shared" si="1"/>
        <v>3</v>
      </c>
      <c r="L10" s="31"/>
    </row>
    <row r="11" spans="1:12">
      <c r="A11" s="99"/>
      <c r="B11" s="51" t="s">
        <v>354</v>
      </c>
      <c r="C11" s="51" t="s">
        <v>247</v>
      </c>
      <c r="D11" s="100">
        <v>3</v>
      </c>
      <c r="E11" s="100"/>
      <c r="F11" s="100">
        <f>SUM(D11:E11)</f>
        <v>3</v>
      </c>
      <c r="G11" s="103" t="s">
        <v>109</v>
      </c>
      <c r="H11" s="104" t="s">
        <v>110</v>
      </c>
      <c r="I11" s="100">
        <v>3</v>
      </c>
      <c r="J11" s="100"/>
      <c r="K11" s="99">
        <f>SUM(I11:J11)</f>
        <v>3</v>
      </c>
      <c r="L11" s="31"/>
    </row>
    <row r="12" spans="1:12">
      <c r="A12" s="99">
        <v>4</v>
      </c>
      <c r="B12" s="51" t="s">
        <v>355</v>
      </c>
      <c r="C12" s="51" t="s">
        <v>235</v>
      </c>
      <c r="D12" s="100">
        <v>3</v>
      </c>
      <c r="E12" s="100"/>
      <c r="F12" s="100">
        <f>SUM(D12:E12)</f>
        <v>3</v>
      </c>
      <c r="G12" s="101" t="s">
        <v>105</v>
      </c>
      <c r="H12" s="102" t="s">
        <v>106</v>
      </c>
      <c r="I12" s="100">
        <v>3</v>
      </c>
      <c r="J12" s="100"/>
      <c r="K12" s="99">
        <f>SUM(I12:J12)</f>
        <v>3</v>
      </c>
      <c r="L12" s="31"/>
    </row>
    <row r="13" spans="1:12">
      <c r="A13" s="99"/>
      <c r="B13" s="51" t="s">
        <v>303</v>
      </c>
      <c r="C13" s="51" t="s">
        <v>228</v>
      </c>
      <c r="D13" s="100"/>
      <c r="E13" s="100"/>
      <c r="F13" s="100"/>
      <c r="G13" s="108"/>
      <c r="H13" s="109"/>
      <c r="I13" s="100"/>
      <c r="J13" s="100"/>
      <c r="K13" s="99"/>
      <c r="L13" s="31"/>
    </row>
    <row r="14" spans="1:12">
      <c r="A14" s="99"/>
      <c r="B14" s="51" t="s">
        <v>320</v>
      </c>
      <c r="C14" s="51" t="s">
        <v>237</v>
      </c>
      <c r="D14" s="100"/>
      <c r="E14" s="100"/>
      <c r="F14" s="100"/>
      <c r="G14" s="108"/>
      <c r="H14" s="109"/>
      <c r="I14" s="100"/>
      <c r="J14" s="100"/>
      <c r="K14" s="99"/>
      <c r="L14" s="31"/>
    </row>
    <row r="15" spans="1:12">
      <c r="A15" s="99"/>
      <c r="B15" s="51" t="s">
        <v>321</v>
      </c>
      <c r="C15" s="51" t="s">
        <v>243</v>
      </c>
      <c r="D15" s="100"/>
      <c r="E15" s="100"/>
      <c r="F15" s="100"/>
      <c r="G15" s="108"/>
      <c r="H15" s="109"/>
      <c r="I15" s="100"/>
      <c r="J15" s="100"/>
      <c r="K15" s="99"/>
      <c r="L15" s="31"/>
    </row>
    <row r="16" spans="1:12">
      <c r="A16" s="99"/>
      <c r="B16" s="51" t="s">
        <v>356</v>
      </c>
      <c r="C16" s="51" t="s">
        <v>237</v>
      </c>
      <c r="D16" s="100">
        <v>3</v>
      </c>
      <c r="E16" s="100"/>
      <c r="F16" s="100">
        <f>D16+E16</f>
        <v>3</v>
      </c>
      <c r="G16" s="103" t="s">
        <v>105</v>
      </c>
      <c r="H16" s="104" t="s">
        <v>106</v>
      </c>
      <c r="I16" s="100">
        <v>3</v>
      </c>
      <c r="J16" s="100"/>
      <c r="K16" s="99">
        <f t="shared" ref="K16:K18" si="2">SUM(I16:J16)</f>
        <v>3</v>
      </c>
      <c r="L16" s="31"/>
    </row>
    <row r="17" spans="1:12">
      <c r="A17" s="99">
        <v>5</v>
      </c>
      <c r="B17" s="51" t="s">
        <v>357</v>
      </c>
      <c r="C17" s="51" t="s">
        <v>241</v>
      </c>
      <c r="D17" s="100">
        <v>3</v>
      </c>
      <c r="E17" s="100"/>
      <c r="F17" s="100">
        <f>D17+E17</f>
        <v>3</v>
      </c>
      <c r="G17" s="101" t="s">
        <v>39</v>
      </c>
      <c r="H17" s="102" t="s">
        <v>358</v>
      </c>
      <c r="I17" s="100">
        <v>3</v>
      </c>
      <c r="J17" s="100">
        <v>1</v>
      </c>
      <c r="K17" s="100">
        <f t="shared" si="2"/>
        <v>4</v>
      </c>
      <c r="L17" s="31"/>
    </row>
    <row r="18" spans="1:12">
      <c r="A18" s="99"/>
      <c r="B18" s="51" t="s">
        <v>359</v>
      </c>
      <c r="C18" s="51" t="s">
        <v>202</v>
      </c>
      <c r="D18" s="100">
        <v>2</v>
      </c>
      <c r="E18" s="100">
        <v>2</v>
      </c>
      <c r="F18" s="100">
        <f>SUM(D18:E18)</f>
        <v>4</v>
      </c>
      <c r="G18" s="103" t="s">
        <v>39</v>
      </c>
      <c r="H18" s="104" t="s">
        <v>358</v>
      </c>
      <c r="I18" s="100">
        <v>3</v>
      </c>
      <c r="J18" s="100">
        <v>1</v>
      </c>
      <c r="K18" s="100">
        <f t="shared" si="2"/>
        <v>4</v>
      </c>
      <c r="L18" s="31"/>
    </row>
    <row r="19" spans="1:12">
      <c r="A19" s="99">
        <v>6</v>
      </c>
      <c r="B19" s="51" t="s">
        <v>360</v>
      </c>
      <c r="C19" s="51" t="s">
        <v>207</v>
      </c>
      <c r="D19" s="100">
        <v>2</v>
      </c>
      <c r="E19" s="100">
        <v>1</v>
      </c>
      <c r="F19" s="100">
        <f t="shared" ref="F19:F30" si="3">SUM(D19:E19)</f>
        <v>3</v>
      </c>
      <c r="G19" s="101" t="s">
        <v>52</v>
      </c>
      <c r="H19" s="102" t="s">
        <v>53</v>
      </c>
      <c r="I19" s="100">
        <v>2</v>
      </c>
      <c r="J19" s="100">
        <v>1</v>
      </c>
      <c r="K19" s="100">
        <f>SUM(I19:J19)</f>
        <v>3</v>
      </c>
      <c r="L19" s="31"/>
    </row>
    <row r="20" spans="1:12">
      <c r="A20" s="99"/>
      <c r="B20" s="51" t="s">
        <v>361</v>
      </c>
      <c r="C20" s="51" t="s">
        <v>232</v>
      </c>
      <c r="D20" s="100">
        <v>3</v>
      </c>
      <c r="E20" s="100"/>
      <c r="F20" s="100">
        <f t="shared" si="3"/>
        <v>3</v>
      </c>
      <c r="G20" s="103" t="s">
        <v>52</v>
      </c>
      <c r="H20" s="104" t="s">
        <v>53</v>
      </c>
      <c r="I20" s="100">
        <v>2</v>
      </c>
      <c r="J20" s="100">
        <v>1</v>
      </c>
      <c r="K20" s="100">
        <f>SUM(I20:J20)</f>
        <v>3</v>
      </c>
      <c r="L20" s="31"/>
    </row>
    <row r="21" spans="1:12">
      <c r="A21" s="99">
        <v>7</v>
      </c>
      <c r="B21" s="51" t="s">
        <v>307</v>
      </c>
      <c r="C21" s="51" t="s">
        <v>240</v>
      </c>
      <c r="D21" s="100">
        <v>3</v>
      </c>
      <c r="E21" s="100"/>
      <c r="F21" s="100">
        <f t="shared" si="3"/>
        <v>3</v>
      </c>
      <c r="G21" s="101" t="s">
        <v>115</v>
      </c>
      <c r="H21" s="102" t="s">
        <v>116</v>
      </c>
      <c r="I21" s="100">
        <v>3</v>
      </c>
      <c r="J21" s="100"/>
      <c r="K21" s="99">
        <f>SUM(I21:J21)</f>
        <v>3</v>
      </c>
      <c r="L21" s="31"/>
    </row>
    <row r="22" spans="1:12">
      <c r="A22" s="99"/>
      <c r="B22" s="51" t="s">
        <v>103</v>
      </c>
      <c r="C22" s="51" t="s">
        <v>236</v>
      </c>
      <c r="D22" s="100">
        <v>3</v>
      </c>
      <c r="E22" s="100"/>
      <c r="F22" s="100">
        <f t="shared" si="3"/>
        <v>3</v>
      </c>
      <c r="G22" s="103" t="s">
        <v>52</v>
      </c>
      <c r="H22" s="104" t="s">
        <v>53</v>
      </c>
      <c r="I22" s="100">
        <v>3</v>
      </c>
      <c r="J22" s="100"/>
      <c r="K22" s="99">
        <f>SUM(I22:J22)</f>
        <v>3</v>
      </c>
      <c r="L22" s="31"/>
    </row>
    <row r="23" spans="1:12">
      <c r="A23" s="99">
        <v>8</v>
      </c>
      <c r="B23" s="51" t="s">
        <v>318</v>
      </c>
      <c r="C23" s="51" t="s">
        <v>230</v>
      </c>
      <c r="D23" s="100">
        <v>3</v>
      </c>
      <c r="E23" s="100"/>
      <c r="F23" s="100">
        <f t="shared" si="3"/>
        <v>3</v>
      </c>
      <c r="G23" s="101" t="s">
        <v>117</v>
      </c>
      <c r="H23" s="102" t="s">
        <v>118</v>
      </c>
      <c r="I23" s="100">
        <v>3</v>
      </c>
      <c r="J23" s="100"/>
      <c r="K23" s="99">
        <f>SUM(I23:J23)</f>
        <v>3</v>
      </c>
      <c r="L23" s="31"/>
    </row>
    <row r="24" spans="1:12">
      <c r="A24" s="99"/>
      <c r="B24" s="51" t="s">
        <v>330</v>
      </c>
      <c r="C24" s="51" t="s">
        <v>250</v>
      </c>
      <c r="D24" s="100">
        <v>3</v>
      </c>
      <c r="E24" s="100"/>
      <c r="F24" s="100">
        <f t="shared" si="3"/>
        <v>3</v>
      </c>
      <c r="G24" s="103" t="s">
        <v>52</v>
      </c>
      <c r="H24" s="104" t="s">
        <v>53</v>
      </c>
      <c r="I24" s="100">
        <v>3</v>
      </c>
      <c r="J24" s="100"/>
      <c r="K24" s="99">
        <f>SUM(I24:J24)</f>
        <v>3</v>
      </c>
      <c r="L24" s="31"/>
    </row>
    <row r="25" spans="1:12">
      <c r="A25" s="99">
        <v>9</v>
      </c>
      <c r="B25" s="51" t="s">
        <v>317</v>
      </c>
      <c r="C25" s="51" t="s">
        <v>242</v>
      </c>
      <c r="D25" s="100">
        <v>3</v>
      </c>
      <c r="E25" s="100"/>
      <c r="F25" s="100">
        <f t="shared" si="3"/>
        <v>3</v>
      </c>
      <c r="G25" s="101" t="s">
        <v>113</v>
      </c>
      <c r="H25" s="102" t="s">
        <v>114</v>
      </c>
      <c r="I25" s="100">
        <v>3</v>
      </c>
      <c r="J25" s="100"/>
      <c r="K25" s="99">
        <f>SUM(I25:J25)</f>
        <v>3</v>
      </c>
      <c r="L25" s="31"/>
    </row>
    <row r="26" spans="1:12">
      <c r="A26" s="99"/>
      <c r="B26" s="51" t="s">
        <v>328</v>
      </c>
      <c r="C26" s="51" t="s">
        <v>249</v>
      </c>
      <c r="D26" s="100">
        <v>3</v>
      </c>
      <c r="E26" s="100"/>
      <c r="F26" s="100">
        <f t="shared" si="3"/>
        <v>3</v>
      </c>
      <c r="G26" s="103" t="s">
        <v>52</v>
      </c>
      <c r="H26" s="104" t="s">
        <v>53</v>
      </c>
      <c r="I26" s="100">
        <v>3</v>
      </c>
      <c r="J26" s="100"/>
      <c r="K26" s="99">
        <f>SUM(I26:J26)</f>
        <v>3</v>
      </c>
      <c r="L26" s="31"/>
    </row>
    <row r="27" spans="1:12">
      <c r="A27" s="99">
        <v>10</v>
      </c>
      <c r="B27" s="51" t="s">
        <v>306</v>
      </c>
      <c r="C27" s="51" t="s">
        <v>246</v>
      </c>
      <c r="D27" s="100">
        <v>3</v>
      </c>
      <c r="E27" s="100"/>
      <c r="F27" s="100">
        <f t="shared" si="3"/>
        <v>3</v>
      </c>
      <c r="G27" s="101" t="s">
        <v>107</v>
      </c>
      <c r="H27" s="102" t="s">
        <v>108</v>
      </c>
      <c r="I27" s="100">
        <v>3</v>
      </c>
      <c r="J27" s="100"/>
      <c r="K27" s="99">
        <f>SUM(I27:J27)</f>
        <v>3</v>
      </c>
      <c r="L27" s="31"/>
    </row>
    <row r="28" spans="1:12">
      <c r="A28" s="99"/>
      <c r="B28" s="51" t="s">
        <v>316</v>
      </c>
      <c r="C28" s="51" t="s">
        <v>229</v>
      </c>
      <c r="D28" s="100">
        <v>3</v>
      </c>
      <c r="E28" s="100"/>
      <c r="F28" s="100">
        <f t="shared" si="3"/>
        <v>3</v>
      </c>
      <c r="G28" s="103" t="s">
        <v>52</v>
      </c>
      <c r="H28" s="104" t="s">
        <v>53</v>
      </c>
      <c r="I28" s="100">
        <v>3</v>
      </c>
      <c r="J28" s="100"/>
      <c r="K28" s="99">
        <f>SUM(I28:J28)</f>
        <v>3</v>
      </c>
      <c r="L28" s="31"/>
    </row>
    <row r="29" spans="1:12">
      <c r="A29" s="99">
        <v>11</v>
      </c>
      <c r="B29" s="51" t="s">
        <v>304</v>
      </c>
      <c r="C29" s="51" t="s">
        <v>234</v>
      </c>
      <c r="D29" s="100">
        <v>3</v>
      </c>
      <c r="E29" s="100"/>
      <c r="F29" s="100">
        <f t="shared" si="3"/>
        <v>3</v>
      </c>
      <c r="G29" s="101" t="s">
        <v>103</v>
      </c>
      <c r="H29" s="102" t="s">
        <v>104</v>
      </c>
      <c r="I29" s="100">
        <v>3</v>
      </c>
      <c r="J29" s="100"/>
      <c r="K29" s="99">
        <f>SUM(I29:J29)</f>
        <v>3</v>
      </c>
      <c r="L29" s="31"/>
    </row>
    <row r="30" spans="1:12">
      <c r="A30" s="99"/>
      <c r="B30" s="51" t="s">
        <v>322</v>
      </c>
      <c r="C30" s="51" t="s">
        <v>244</v>
      </c>
      <c r="D30" s="100">
        <v>3</v>
      </c>
      <c r="E30" s="100"/>
      <c r="F30" s="100">
        <f t="shared" si="3"/>
        <v>3</v>
      </c>
      <c r="G30" s="103" t="s">
        <v>52</v>
      </c>
      <c r="H30" s="104" t="s">
        <v>53</v>
      </c>
      <c r="I30" s="100">
        <v>3</v>
      </c>
      <c r="J30" s="100"/>
      <c r="K30" s="99">
        <f>SUM(I30:J30)</f>
        <v>3</v>
      </c>
      <c r="L30" s="31"/>
    </row>
    <row r="31" spans="1:12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</row>
  </sheetData>
  <sheetProtection password="AF24" sheet="1" objects="1" scenarios="1"/>
  <mergeCells count="31">
    <mergeCell ref="G27:G28"/>
    <mergeCell ref="H27:H28"/>
    <mergeCell ref="G29:G30"/>
    <mergeCell ref="H29:H30"/>
    <mergeCell ref="G21:G22"/>
    <mergeCell ref="H21:H22"/>
    <mergeCell ref="G23:G24"/>
    <mergeCell ref="H23:H24"/>
    <mergeCell ref="G25:G26"/>
    <mergeCell ref="H25:H26"/>
    <mergeCell ref="H6:H7"/>
    <mergeCell ref="H10:H11"/>
    <mergeCell ref="H17:H18"/>
    <mergeCell ref="H8:H9"/>
    <mergeCell ref="H12:H16"/>
    <mergeCell ref="H19:H20"/>
    <mergeCell ref="G6:G7"/>
    <mergeCell ref="G8:G9"/>
    <mergeCell ref="G10:G11"/>
    <mergeCell ref="G12:G16"/>
    <mergeCell ref="G17:G18"/>
    <mergeCell ref="G19:G20"/>
    <mergeCell ref="A3:F3"/>
    <mergeCell ref="G3:K3"/>
    <mergeCell ref="A4:A5"/>
    <mergeCell ref="B4:B5"/>
    <mergeCell ref="C4:C5"/>
    <mergeCell ref="D4:F4"/>
    <mergeCell ref="G4:G5"/>
    <mergeCell ref="H4:H5"/>
    <mergeCell ref="I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Kur2014</vt:lpstr>
      <vt:lpstr>Simulasi Konversi Kur2017</vt:lpstr>
      <vt:lpstr>Tabel Konversi</vt:lpstr>
      <vt:lpstr>Skala Nilai</vt:lpstr>
      <vt:lpstr>Daftar MK Digabung</vt:lpstr>
      <vt:lpstr>'Kur2014'!_Toc487727769</vt:lpstr>
      <vt:lpstr>'Simulasi Konversi Kur2017'!_Toc487727769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indriani</dc:creator>
  <cp:lastModifiedBy>indriani</cp:lastModifiedBy>
  <dcterms:created xsi:type="dcterms:W3CDTF">2017-08-24T00:54:50Z</dcterms:created>
  <dcterms:modified xsi:type="dcterms:W3CDTF">2017-08-24T09:58:43Z</dcterms:modified>
</cp:coreProperties>
</file>